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етализация" sheetId="1" state="visible" r:id="rId1"/>
    <sheet xmlns:r="http://schemas.openxmlformats.org/officeDocument/2006/relationships" name="Время" sheetId="2" state="visible" r:id="rId2"/>
    <sheet xmlns:r="http://schemas.openxmlformats.org/officeDocument/2006/relationships" name="Карточка" sheetId="3" state="visible" r:id="rId3"/>
    <sheet xmlns:r="http://schemas.openxmlformats.org/officeDocument/2006/relationships" name="Справ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.MM.YYYY HH:MM"/>
    <numFmt numFmtId="166" formatCode="YYYY-MM-DD"/>
    <numFmt numFmtId="167" formatCode="DD.MM HH:MM"/>
    <numFmt numFmtId="168" formatCode="0.0"/>
    <numFmt numFmtId="169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</fonts>
  <fills count="5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7030A0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168" fontId="0" fillId="0" borderId="0" pivotButton="0" quotePrefix="0" xfId="0"/>
    <xf numFmtId="1" fontId="0" fillId="0" borderId="0" pivotButton="0" quotePrefix="0" xfId="0"/>
    <xf numFmtId="0" fontId="1" fillId="3" borderId="0" applyAlignment="1" pivotButton="0" quotePrefix="0" xfId="0">
      <alignment horizontal="center" vertical="center" wrapText="1"/>
    </xf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9" fontId="0" fillId="0" borderId="0" pivotButton="0" quotePrefix="0" xfId="0"/>
    <xf numFmtId="1" fontId="4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20" customWidth="1" min="6" max="6"/>
    <col width="24" customWidth="1" min="7" max="7"/>
    <col width="14" customWidth="1" min="8" max="8"/>
    <col width="14" customWidth="1" min="9" max="9"/>
    <col width="18" customWidth="1" min="10" max="10"/>
    <col width="18" customWidth="1" min="11" max="11"/>
  </cols>
  <sheetData>
    <row r="1">
      <c r="A1" s="1" t="inlineStr">
        <is>
          <t>Группа</t>
        </is>
      </c>
      <c r="B1" s="1" t="inlineStr">
        <is>
          <t>Исполнитель</t>
        </is>
      </c>
      <c r="C1" s="1" t="inlineStr">
        <is>
          <t>Дата передачи</t>
        </is>
      </c>
      <c r="D1" s="1" t="inlineStr">
        <is>
          <t>Дата назначения</t>
        </is>
      </c>
      <c r="E1" s="1" t="inlineStr">
        <is>
          <t>Дата выполнения</t>
        </is>
      </c>
      <c r="F1" s="1" t="inlineStr">
        <is>
          <t>Длительность (раб. ч)</t>
        </is>
      </c>
      <c r="G1" s="1" t="inlineStr">
        <is>
          <t>Длительность назначения (раб. ч)</t>
        </is>
      </c>
      <c r="H1" s="1" t="inlineStr">
        <is>
          <t>Нарушено (1ч)</t>
        </is>
      </c>
      <c r="I1" s="1" t="inlineStr">
        <is>
          <t>Нарушено (8ч)</t>
        </is>
      </c>
      <c r="J1" s="1" t="inlineStr">
        <is>
          <t>% выполнения (1ч)</t>
        </is>
      </c>
      <c r="K1" s="1" t="inlineStr">
        <is>
          <t>% выполнения (8ч)</t>
        </is>
      </c>
    </row>
    <row r="2">
      <c r="A2" t="inlineStr">
        <is>
          <t>Сеть</t>
        </is>
      </c>
      <c r="B2" t="inlineStr">
        <is>
          <t>Иванов И.</t>
        </is>
      </c>
      <c r="C2" s="2" t="n">
        <v>46279.29166666666</v>
      </c>
      <c r="D2" s="2" t="n">
        <v>46279.36458333334</v>
      </c>
      <c r="E2" s="2" t="n">
        <v>46280.41666666666</v>
      </c>
      <c r="F2" s="3">
        <f>SUM(Время!$H$2:$H$41)/60</f>
        <v/>
      </c>
      <c r="G2" s="3">
        <f>SUM(Время!$I$2:$I$41)/60</f>
        <v/>
      </c>
      <c r="H2">
        <f>IF(F2&gt;1;"Да";"Нет")</f>
        <v/>
      </c>
      <c r="I2">
        <f>IF(G2&gt;8;"Да";"Нет")</f>
        <v/>
      </c>
      <c r="J2" s="4">
        <f>IF(COUNTIF($A$2:$A$5;A2)=0;"";(COUNTIF($A$2:$A$5;A2)-COUNTIFS($A$2:$A$5;A2;$H$2:$H$5;"Да"))/COUNTIF($A$2:$A$5;A2)*100)</f>
        <v/>
      </c>
      <c r="K2" s="4">
        <f>IF(COUNTIF($A$2:$A$5;A2)=0;"";(COUNTIF($A$2:$A$5;A2)-COUNTIFS($A$2:$A$5;A2;$I$2:$I$5;"Да"))/COUNTIF($A$2:$A$5;A2)*100)</f>
        <v/>
      </c>
    </row>
    <row r="3">
      <c r="A3" t="inlineStr">
        <is>
          <t>Связь</t>
        </is>
      </c>
      <c r="B3" t="inlineStr">
        <is>
          <t>Смирнов С.</t>
        </is>
      </c>
      <c r="C3" s="2" t="n">
        <v>46280.375</v>
      </c>
      <c r="D3" s="2" t="n">
        <v>46280.47916666666</v>
      </c>
      <c r="E3" s="2" t="n">
        <v>46280.625</v>
      </c>
      <c r="F3" s="3">
        <f>SUM(Время!$H$42:$H$81)/60</f>
        <v/>
      </c>
      <c r="G3" s="3">
        <f>SUM(Время!$I$42:$I$81)/60</f>
        <v/>
      </c>
      <c r="H3">
        <f>IF(F3&gt;1;"Да";"Нет")</f>
        <v/>
      </c>
      <c r="I3">
        <f>IF(G3&gt;8;"Да";"Нет")</f>
        <v/>
      </c>
      <c r="J3" s="4">
        <f>IF(COUNTIF($A$2:$A$5;A3)=0;"";(COUNTIF($A$2:$A$5;A3)-COUNTIFS($A$2:$A$5;A3;$H$2:$H$5;"Да"))/COUNTIF($A$2:$A$5;A3)*100)</f>
        <v/>
      </c>
      <c r="K3" s="4">
        <f>IF(COUNTIF($A$2:$A$5;A3)=0;"";(COUNTIF($A$2:$A$5;A3)-COUNTIFS($A$2:$A$5;A3;$I$2:$I$5;"Да"))/COUNTIF($A$2:$A$5;A3)*100)</f>
        <v/>
      </c>
    </row>
    <row r="4">
      <c r="A4" t="inlineStr">
        <is>
          <t>Инфра</t>
        </is>
      </c>
      <c r="B4" t="inlineStr">
        <is>
          <t>Петров П.</t>
        </is>
      </c>
      <c r="C4" s="2" t="n">
        <v>46280.33333333334</v>
      </c>
      <c r="D4" s="2" t="n">
        <v>46280.54166666666</v>
      </c>
      <c r="E4" s="2" t="n">
        <v>46280.39583333334</v>
      </c>
      <c r="F4" s="3">
        <f>SUM(Время!$H$82:$H$121)/60</f>
        <v/>
      </c>
      <c r="G4" s="3">
        <f>SUM(Время!$I$82:$I$121)/60</f>
        <v/>
      </c>
      <c r="H4">
        <f>IF(F4&gt;1;"Да";"Нет")</f>
        <v/>
      </c>
      <c r="I4">
        <f>IF(G4&gt;8;"Да";"Нет")</f>
        <v/>
      </c>
      <c r="J4" s="4">
        <f>IF(COUNTIF($A$2:$A$5;A4)=0;"";(COUNTIF($A$2:$A$5;A4)-COUNTIFS($A$2:$A$5;A4;$H$2:$H$5;"Да"))/COUNTIF($A$2:$A$5;A4)*100)</f>
        <v/>
      </c>
      <c r="K4" s="4">
        <f>IF(COUNTIF($A$2:$A$5;A4)=0;"";(COUNTIF($A$2:$A$5;A4)-COUNTIFS($A$2:$A$5;A4;$I$2:$I$5;"Да"))/COUNTIF($A$2:$A$5;A4)*100)</f>
        <v/>
      </c>
    </row>
    <row r="5">
      <c r="A5" t="inlineStr">
        <is>
          <t>Сеть</t>
        </is>
      </c>
      <c r="B5" t="inlineStr">
        <is>
          <t>Козлов К.</t>
        </is>
      </c>
      <c r="C5" s="2" t="n">
        <v>46279.41666666666</v>
      </c>
      <c r="D5" s="2" t="n">
        <v>46279.4375</v>
      </c>
      <c r="E5" s="2" t="n">
        <v>46282.70833333334</v>
      </c>
      <c r="F5" s="3">
        <f>SUM(Время!$H$122:$H$161)/60</f>
        <v/>
      </c>
      <c r="G5" s="3">
        <f>SUM(Время!$I$122:$I$161)/60</f>
        <v/>
      </c>
      <c r="H5">
        <f>IF(F5&gt;1;"Да";"Нет")</f>
        <v/>
      </c>
      <c r="I5">
        <f>IF(G5&gt;8;"Да";"Нет")</f>
        <v/>
      </c>
      <c r="J5" s="4">
        <f>IF(COUNTIF($A$2:$A$5;A5)=0;"";(COUNTIF($A$2:$A$5;A5)-COUNTIFS($A$2:$A$5;A5;$H$2:$H$5;"Да"))/COUNTIF($A$2:$A$5;A5)*100)</f>
        <v/>
      </c>
      <c r="K5" s="4">
        <f>IF(COUNTIF($A$2:$A$5;A5)=0;"";(COUNTIF($A$2:$A$5;A5)-COUNTIFS($A$2:$A$5;A5;$I$2:$I$5;"Да"))/COUNTIF($A$2:$A$5;A5)*100)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5" t="inlineStr">
        <is>
          <t>Строка</t>
        </is>
      </c>
      <c r="B1" s="5" t="inlineStr">
        <is>
          <t>День</t>
        </is>
      </c>
      <c r="C1" s="5" t="inlineStr">
        <is>
          <t>Будний</t>
        </is>
      </c>
      <c r="D1" s="5" t="inlineStr">
        <is>
          <t>Start дня</t>
        </is>
      </c>
      <c r="E1" s="5" t="inlineStr">
        <is>
          <t>End дня</t>
        </is>
      </c>
      <c r="F1" s="5" t="inlineStr">
        <is>
          <t>Start overlap</t>
        </is>
      </c>
      <c r="G1" s="5" t="inlineStr">
        <is>
          <t>End overlap</t>
        </is>
      </c>
      <c r="H1" s="5" t="inlineStr">
        <is>
          <t>Мин (пер→вып)</t>
        </is>
      </c>
      <c r="I1" s="5" t="inlineStr">
        <is>
          <t>Мин (назн→вып)</t>
        </is>
      </c>
    </row>
    <row r="2">
      <c r="A2">
        <f>$A$2</f>
        <v/>
      </c>
      <c r="B2" s="6">
        <f>INT($C$2)+0</f>
        <v/>
      </c>
      <c r="C2">
        <f>IF(OR(WEEKDAY($B2,2)=7,WEEKDAY($B2,2)=8),0,1)</f>
        <v/>
      </c>
      <c r="D2" s="7">
        <f>B2+8.5/24</f>
        <v/>
      </c>
      <c r="E2" s="7">
        <f>B2+17.5/24</f>
        <v/>
      </c>
      <c r="F2" s="7">
        <f>MAX(D2;$C$2)</f>
        <v/>
      </c>
      <c r="G2" s="7">
        <f>MIN(E2;$E$2)</f>
        <v/>
      </c>
      <c r="H2">
        <f>IF(AND(C2=1;F2&lt;G2),(G2-F2)*1440;0)</f>
        <v/>
      </c>
      <c r="I2">
        <f>IF(AND(C2=1;MAX(D2;$D$2)&lt;MIN(E2;$E$2)),(MIN(E2;$E$2)-MAX(D2;$D$2))*1440;0)</f>
        <v/>
      </c>
    </row>
    <row r="3">
      <c r="A3">
        <f>$A$2</f>
        <v/>
      </c>
      <c r="B3" s="6">
        <f>INT($C$2)+1</f>
        <v/>
      </c>
      <c r="C3">
        <f>IF(OR(WEEKDAY($B3,2)=7,WEEKDAY($B3,2)=8),0,1)</f>
        <v/>
      </c>
      <c r="D3" s="7">
        <f>B3+8.5/24</f>
        <v/>
      </c>
      <c r="E3" s="7">
        <f>B3+17.5/24</f>
        <v/>
      </c>
      <c r="F3" s="7">
        <f>MAX(D3;$C$2)</f>
        <v/>
      </c>
      <c r="G3" s="7">
        <f>MIN(E3;$E$2)</f>
        <v/>
      </c>
      <c r="H3">
        <f>IF(AND(C3=1;F3&lt;G3),(G3-F3)*1440;0)</f>
        <v/>
      </c>
      <c r="I3">
        <f>IF(AND(C3=1;MAX(D3;$D$2)&lt;MIN(E3;$E$2)),(MIN(E3;$E$2)-MAX(D3;$D$2))*1440;0)</f>
        <v/>
      </c>
    </row>
    <row r="4">
      <c r="A4">
        <f>$A$2</f>
        <v/>
      </c>
      <c r="B4" s="6">
        <f>INT($C$2)+2</f>
        <v/>
      </c>
      <c r="C4">
        <f>IF(OR(WEEKDAY($B4,2)=7,WEEKDAY($B4,2)=8),0,1)</f>
        <v/>
      </c>
      <c r="D4" s="7">
        <f>B4+8.5/24</f>
        <v/>
      </c>
      <c r="E4" s="7">
        <f>B4+17.5/24</f>
        <v/>
      </c>
      <c r="F4" s="7">
        <f>MAX(D4;$C$2)</f>
        <v/>
      </c>
      <c r="G4" s="7">
        <f>MIN(E4;$E$2)</f>
        <v/>
      </c>
      <c r="H4">
        <f>IF(AND(C4=1;F4&lt;G4),(G4-F4)*1440;0)</f>
        <v/>
      </c>
      <c r="I4">
        <f>IF(AND(C4=1;MAX(D4;$D$2)&lt;MIN(E4;$E$2)),(MIN(E4;$E$2)-MAX(D4;$D$2))*1440;0)</f>
        <v/>
      </c>
    </row>
    <row r="5">
      <c r="A5">
        <f>$A$2</f>
        <v/>
      </c>
      <c r="B5" s="6">
        <f>INT($C$2)+3</f>
        <v/>
      </c>
      <c r="C5">
        <f>IF(OR(WEEKDAY($B5,2)=7,WEEKDAY($B5,2)=8),0,1)</f>
        <v/>
      </c>
      <c r="D5" s="7">
        <f>B5+8.5/24</f>
        <v/>
      </c>
      <c r="E5" s="7">
        <f>B5+17.5/24</f>
        <v/>
      </c>
      <c r="F5" s="7">
        <f>MAX(D5;$C$2)</f>
        <v/>
      </c>
      <c r="G5" s="7">
        <f>MIN(E5;$E$2)</f>
        <v/>
      </c>
      <c r="H5">
        <f>IF(AND(C5=1;F5&lt;G5),(G5-F5)*1440;0)</f>
        <v/>
      </c>
      <c r="I5">
        <f>IF(AND(C5=1;MAX(D5;$D$2)&lt;MIN(E5;$E$2)),(MIN(E5;$E$2)-MAX(D5;$D$2))*1440;0)</f>
        <v/>
      </c>
    </row>
    <row r="6">
      <c r="A6">
        <f>$A$2</f>
        <v/>
      </c>
      <c r="B6" s="6">
        <f>INT($C$2)+4</f>
        <v/>
      </c>
      <c r="C6">
        <f>IF(OR(WEEKDAY($B6,2)=7,WEEKDAY($B6,2)=8),0,1)</f>
        <v/>
      </c>
      <c r="D6" s="7">
        <f>B6+8.5/24</f>
        <v/>
      </c>
      <c r="E6" s="7">
        <f>B6+17.5/24</f>
        <v/>
      </c>
      <c r="F6" s="7">
        <f>MAX(D6;$C$2)</f>
        <v/>
      </c>
      <c r="G6" s="7">
        <f>MIN(E6;$E$2)</f>
        <v/>
      </c>
      <c r="H6">
        <f>IF(AND(C6=1;F6&lt;G6),(G6-F6)*1440;0)</f>
        <v/>
      </c>
      <c r="I6">
        <f>IF(AND(C6=1;MAX(D6;$D$2)&lt;MIN(E6;$E$2)),(MIN(E6;$E$2)-MAX(D6;$D$2))*1440;0)</f>
        <v/>
      </c>
    </row>
    <row r="7">
      <c r="A7">
        <f>$A$2</f>
        <v/>
      </c>
      <c r="B7" s="6">
        <f>INT($C$2)+5</f>
        <v/>
      </c>
      <c r="C7">
        <f>IF(OR(WEEKDAY($B7,2)=7,WEEKDAY($B7,2)=8),0,1)</f>
        <v/>
      </c>
      <c r="D7" s="7">
        <f>B7+8.5/24</f>
        <v/>
      </c>
      <c r="E7" s="7">
        <f>B7+17.5/24</f>
        <v/>
      </c>
      <c r="F7" s="7">
        <f>MAX(D7;$C$2)</f>
        <v/>
      </c>
      <c r="G7" s="7">
        <f>MIN(E7;$E$2)</f>
        <v/>
      </c>
      <c r="H7">
        <f>IF(AND(C7=1;F7&lt;G7),(G7-F7)*1440;0)</f>
        <v/>
      </c>
      <c r="I7">
        <f>IF(AND(C7=1;MAX(D7;$D$2)&lt;MIN(E7;$E$2)),(MIN(E7;$E$2)-MAX(D7;$D$2))*1440;0)</f>
        <v/>
      </c>
    </row>
    <row r="8">
      <c r="A8">
        <f>$A$2</f>
        <v/>
      </c>
      <c r="B8" s="6">
        <f>INT($C$2)+6</f>
        <v/>
      </c>
      <c r="C8">
        <f>IF(OR(WEEKDAY($B8,2)=7,WEEKDAY($B8,2)=8),0,1)</f>
        <v/>
      </c>
      <c r="D8" s="7">
        <f>B8+8.5/24</f>
        <v/>
      </c>
      <c r="E8" s="7">
        <f>B8+17.5/24</f>
        <v/>
      </c>
      <c r="F8" s="7">
        <f>MAX(D8;$C$2)</f>
        <v/>
      </c>
      <c r="G8" s="7">
        <f>MIN(E8;$E$2)</f>
        <v/>
      </c>
      <c r="H8">
        <f>IF(AND(C8=1;F8&lt;G8),(G8-F8)*1440;0)</f>
        <v/>
      </c>
      <c r="I8">
        <f>IF(AND(C8=1;MAX(D8;$D$2)&lt;MIN(E8;$E$2)),(MIN(E8;$E$2)-MAX(D8;$D$2))*1440;0)</f>
        <v/>
      </c>
    </row>
    <row r="9">
      <c r="A9">
        <f>$A$2</f>
        <v/>
      </c>
      <c r="B9" s="6">
        <f>INT($C$2)+7</f>
        <v/>
      </c>
      <c r="C9">
        <f>IF(OR(WEEKDAY($B9,2)=7,WEEKDAY($B9,2)=8),0,1)</f>
        <v/>
      </c>
      <c r="D9" s="7">
        <f>B9+8.5/24</f>
        <v/>
      </c>
      <c r="E9" s="7">
        <f>B9+17.5/24</f>
        <v/>
      </c>
      <c r="F9" s="7">
        <f>MAX(D9;$C$2)</f>
        <v/>
      </c>
      <c r="G9" s="7">
        <f>MIN(E9;$E$2)</f>
        <v/>
      </c>
      <c r="H9">
        <f>IF(AND(C9=1;F9&lt;G9),(G9-F9)*1440;0)</f>
        <v/>
      </c>
      <c r="I9">
        <f>IF(AND(C9=1;MAX(D9;$D$2)&lt;MIN(E9;$E$2)),(MIN(E9;$E$2)-MAX(D9;$D$2))*1440;0)</f>
        <v/>
      </c>
    </row>
    <row r="10">
      <c r="A10">
        <f>$A$2</f>
        <v/>
      </c>
      <c r="B10" s="6">
        <f>INT($C$2)+8</f>
        <v/>
      </c>
      <c r="C10">
        <f>IF(OR(WEEKDAY($B10,2)=7,WEEKDAY($B10,2)=8),0,1)</f>
        <v/>
      </c>
      <c r="D10" s="7">
        <f>B10+8.5/24</f>
        <v/>
      </c>
      <c r="E10" s="7">
        <f>B10+17.5/24</f>
        <v/>
      </c>
      <c r="F10" s="7">
        <f>MAX(D10;$C$2)</f>
        <v/>
      </c>
      <c r="G10" s="7">
        <f>MIN(E10;$E$2)</f>
        <v/>
      </c>
      <c r="H10">
        <f>IF(AND(C10=1;F10&lt;G10),(G10-F10)*1440;0)</f>
        <v/>
      </c>
      <c r="I10">
        <f>IF(AND(C10=1;MAX(D10;$D$2)&lt;MIN(E10;$E$2)),(MIN(E10;$E$2)-MAX(D10;$D$2))*1440;0)</f>
        <v/>
      </c>
    </row>
    <row r="11">
      <c r="A11">
        <f>$A$2</f>
        <v/>
      </c>
      <c r="B11" s="6">
        <f>INT($C$2)+9</f>
        <v/>
      </c>
      <c r="C11">
        <f>IF(OR(WEEKDAY($B11,2)=7,WEEKDAY($B11,2)=8),0,1)</f>
        <v/>
      </c>
      <c r="D11" s="7">
        <f>B11+8.5/24</f>
        <v/>
      </c>
      <c r="E11" s="7">
        <f>B11+17.5/24</f>
        <v/>
      </c>
      <c r="F11" s="7">
        <f>MAX(D11;$C$2)</f>
        <v/>
      </c>
      <c r="G11" s="7">
        <f>MIN(E11;$E$2)</f>
        <v/>
      </c>
      <c r="H11">
        <f>IF(AND(C11=1;F11&lt;G11),(G11-F11)*1440;0)</f>
        <v/>
      </c>
      <c r="I11">
        <f>IF(AND(C11=1;MAX(D11;$D$2)&lt;MIN(E11;$E$2)),(MIN(E11;$E$2)-MAX(D11;$D$2))*1440;0)</f>
        <v/>
      </c>
    </row>
    <row r="12">
      <c r="A12">
        <f>$A$2</f>
        <v/>
      </c>
      <c r="B12" s="6">
        <f>INT($C$2)+10</f>
        <v/>
      </c>
      <c r="C12">
        <f>IF(OR(WEEKDAY($B12,2)=7,WEEKDAY($B12,2)=8),0,1)</f>
        <v/>
      </c>
      <c r="D12" s="7">
        <f>B12+8.5/24</f>
        <v/>
      </c>
      <c r="E12" s="7">
        <f>B12+17.5/24</f>
        <v/>
      </c>
      <c r="F12" s="7">
        <f>MAX(D12;$C$2)</f>
        <v/>
      </c>
      <c r="G12" s="7">
        <f>MIN(E12;$E$2)</f>
        <v/>
      </c>
      <c r="H12">
        <f>IF(AND(C12=1;F12&lt;G12),(G12-F12)*1440;0)</f>
        <v/>
      </c>
      <c r="I12">
        <f>IF(AND(C12=1;MAX(D12;$D$2)&lt;MIN(E12;$E$2)),(MIN(E12;$E$2)-MAX(D12;$D$2))*1440;0)</f>
        <v/>
      </c>
    </row>
    <row r="13">
      <c r="A13">
        <f>$A$2</f>
        <v/>
      </c>
      <c r="B13" s="6">
        <f>INT($C$2)+11</f>
        <v/>
      </c>
      <c r="C13">
        <f>IF(OR(WEEKDAY($B13,2)=7,WEEKDAY($B13,2)=8),0,1)</f>
        <v/>
      </c>
      <c r="D13" s="7">
        <f>B13+8.5/24</f>
        <v/>
      </c>
      <c r="E13" s="7">
        <f>B13+17.5/24</f>
        <v/>
      </c>
      <c r="F13" s="7">
        <f>MAX(D13;$C$2)</f>
        <v/>
      </c>
      <c r="G13" s="7">
        <f>MIN(E13;$E$2)</f>
        <v/>
      </c>
      <c r="H13">
        <f>IF(AND(C13=1;F13&lt;G13),(G13-F13)*1440;0)</f>
        <v/>
      </c>
      <c r="I13">
        <f>IF(AND(C13=1;MAX(D13;$D$2)&lt;MIN(E13;$E$2)),(MIN(E13;$E$2)-MAX(D13;$D$2))*1440;0)</f>
        <v/>
      </c>
    </row>
    <row r="14">
      <c r="A14">
        <f>$A$2</f>
        <v/>
      </c>
      <c r="B14" s="6">
        <f>INT($C$2)+12</f>
        <v/>
      </c>
      <c r="C14">
        <f>IF(OR(WEEKDAY($B14,2)=7,WEEKDAY($B14,2)=8),0,1)</f>
        <v/>
      </c>
      <c r="D14" s="7">
        <f>B14+8.5/24</f>
        <v/>
      </c>
      <c r="E14" s="7">
        <f>B14+17.5/24</f>
        <v/>
      </c>
      <c r="F14" s="7">
        <f>MAX(D14;$C$2)</f>
        <v/>
      </c>
      <c r="G14" s="7">
        <f>MIN(E14;$E$2)</f>
        <v/>
      </c>
      <c r="H14">
        <f>IF(AND(C14=1;F14&lt;G14),(G14-F14)*1440;0)</f>
        <v/>
      </c>
      <c r="I14">
        <f>IF(AND(C14=1;MAX(D14;$D$2)&lt;MIN(E14;$E$2)),(MIN(E14;$E$2)-MAX(D14;$D$2))*1440;0)</f>
        <v/>
      </c>
    </row>
    <row r="15">
      <c r="A15">
        <f>$A$2</f>
        <v/>
      </c>
      <c r="B15" s="6">
        <f>INT($C$2)+13</f>
        <v/>
      </c>
      <c r="C15">
        <f>IF(OR(WEEKDAY($B15,2)=7,WEEKDAY($B15,2)=8),0,1)</f>
        <v/>
      </c>
      <c r="D15" s="7">
        <f>B15+8.5/24</f>
        <v/>
      </c>
      <c r="E15" s="7">
        <f>B15+17.5/24</f>
        <v/>
      </c>
      <c r="F15" s="7">
        <f>MAX(D15;$C$2)</f>
        <v/>
      </c>
      <c r="G15" s="7">
        <f>MIN(E15;$E$2)</f>
        <v/>
      </c>
      <c r="H15">
        <f>IF(AND(C15=1;F15&lt;G15),(G15-F15)*1440;0)</f>
        <v/>
      </c>
      <c r="I15">
        <f>IF(AND(C15=1;MAX(D15;$D$2)&lt;MIN(E15;$E$2)),(MIN(E15;$E$2)-MAX(D15;$D$2))*1440;0)</f>
        <v/>
      </c>
    </row>
    <row r="16">
      <c r="A16">
        <f>$A$2</f>
        <v/>
      </c>
      <c r="B16" s="6">
        <f>INT($C$2)+14</f>
        <v/>
      </c>
      <c r="C16">
        <f>IF(OR(WEEKDAY($B16,2)=7,WEEKDAY($B16,2)=8),0,1)</f>
        <v/>
      </c>
      <c r="D16" s="7">
        <f>B16+8.5/24</f>
        <v/>
      </c>
      <c r="E16" s="7">
        <f>B16+17.5/24</f>
        <v/>
      </c>
      <c r="F16" s="7">
        <f>MAX(D16;$C$2)</f>
        <v/>
      </c>
      <c r="G16" s="7">
        <f>MIN(E16;$E$2)</f>
        <v/>
      </c>
      <c r="H16">
        <f>IF(AND(C16=1;F16&lt;G16),(G16-F16)*1440;0)</f>
        <v/>
      </c>
      <c r="I16">
        <f>IF(AND(C16=1;MAX(D16;$D$2)&lt;MIN(E16;$E$2)),(MIN(E16;$E$2)-MAX(D16;$D$2))*1440;0)</f>
        <v/>
      </c>
    </row>
    <row r="17">
      <c r="A17">
        <f>$A$2</f>
        <v/>
      </c>
      <c r="B17" s="6">
        <f>INT($C$2)+15</f>
        <v/>
      </c>
      <c r="C17">
        <f>IF(OR(WEEKDAY($B17,2)=7,WEEKDAY($B17,2)=8),0,1)</f>
        <v/>
      </c>
      <c r="D17" s="7">
        <f>B17+8.5/24</f>
        <v/>
      </c>
      <c r="E17" s="7">
        <f>B17+17.5/24</f>
        <v/>
      </c>
      <c r="F17" s="7">
        <f>MAX(D17;$C$2)</f>
        <v/>
      </c>
      <c r="G17" s="7">
        <f>MIN(E17;$E$2)</f>
        <v/>
      </c>
      <c r="H17">
        <f>IF(AND(C17=1;F17&lt;G17),(G17-F17)*1440;0)</f>
        <v/>
      </c>
      <c r="I17">
        <f>IF(AND(C17=1;MAX(D17;$D$2)&lt;MIN(E17;$E$2)),(MIN(E17;$E$2)-MAX(D17;$D$2))*1440;0)</f>
        <v/>
      </c>
    </row>
    <row r="18">
      <c r="A18">
        <f>$A$2</f>
        <v/>
      </c>
      <c r="B18" s="6">
        <f>INT($C$2)+16</f>
        <v/>
      </c>
      <c r="C18">
        <f>IF(OR(WEEKDAY($B18,2)=7,WEEKDAY($B18,2)=8),0,1)</f>
        <v/>
      </c>
      <c r="D18" s="7">
        <f>B18+8.5/24</f>
        <v/>
      </c>
      <c r="E18" s="7">
        <f>B18+17.5/24</f>
        <v/>
      </c>
      <c r="F18" s="7">
        <f>MAX(D18;$C$2)</f>
        <v/>
      </c>
      <c r="G18" s="7">
        <f>MIN(E18;$E$2)</f>
        <v/>
      </c>
      <c r="H18">
        <f>IF(AND(C18=1;F18&lt;G18),(G18-F18)*1440;0)</f>
        <v/>
      </c>
      <c r="I18">
        <f>IF(AND(C18=1;MAX(D18;$D$2)&lt;MIN(E18;$E$2)),(MIN(E18;$E$2)-MAX(D18;$D$2))*1440;0)</f>
        <v/>
      </c>
    </row>
    <row r="19">
      <c r="A19">
        <f>$A$2</f>
        <v/>
      </c>
      <c r="B19" s="6">
        <f>INT($C$2)+17</f>
        <v/>
      </c>
      <c r="C19">
        <f>IF(OR(WEEKDAY($B19,2)=7,WEEKDAY($B19,2)=8),0,1)</f>
        <v/>
      </c>
      <c r="D19" s="7">
        <f>B19+8.5/24</f>
        <v/>
      </c>
      <c r="E19" s="7">
        <f>B19+17.5/24</f>
        <v/>
      </c>
      <c r="F19" s="7">
        <f>MAX(D19;$C$2)</f>
        <v/>
      </c>
      <c r="G19" s="7">
        <f>MIN(E19;$E$2)</f>
        <v/>
      </c>
      <c r="H19">
        <f>IF(AND(C19=1;F19&lt;G19),(G19-F19)*1440;0)</f>
        <v/>
      </c>
      <c r="I19">
        <f>IF(AND(C19=1;MAX(D19;$D$2)&lt;MIN(E19;$E$2)),(MIN(E19;$E$2)-MAX(D19;$D$2))*1440;0)</f>
        <v/>
      </c>
    </row>
    <row r="20">
      <c r="A20">
        <f>$A$2</f>
        <v/>
      </c>
      <c r="B20" s="6">
        <f>INT($C$2)+18</f>
        <v/>
      </c>
      <c r="C20">
        <f>IF(OR(WEEKDAY($B20,2)=7,WEEKDAY($B20,2)=8),0,1)</f>
        <v/>
      </c>
      <c r="D20" s="7">
        <f>B20+8.5/24</f>
        <v/>
      </c>
      <c r="E20" s="7">
        <f>B20+17.5/24</f>
        <v/>
      </c>
      <c r="F20" s="7">
        <f>MAX(D20;$C$2)</f>
        <v/>
      </c>
      <c r="G20" s="7">
        <f>MIN(E20;$E$2)</f>
        <v/>
      </c>
      <c r="H20">
        <f>IF(AND(C20=1;F20&lt;G20),(G20-F20)*1440;0)</f>
        <v/>
      </c>
      <c r="I20">
        <f>IF(AND(C20=1;MAX(D20;$D$2)&lt;MIN(E20;$E$2)),(MIN(E20;$E$2)-MAX(D20;$D$2))*1440;0)</f>
        <v/>
      </c>
    </row>
    <row r="21">
      <c r="A21">
        <f>$A$2</f>
        <v/>
      </c>
      <c r="B21" s="6">
        <f>INT($C$2)+19</f>
        <v/>
      </c>
      <c r="C21">
        <f>IF(OR(WEEKDAY($B21,2)=7,WEEKDAY($B21,2)=8),0,1)</f>
        <v/>
      </c>
      <c r="D21" s="7">
        <f>B21+8.5/24</f>
        <v/>
      </c>
      <c r="E21" s="7">
        <f>B21+17.5/24</f>
        <v/>
      </c>
      <c r="F21" s="7">
        <f>MAX(D21;$C$2)</f>
        <v/>
      </c>
      <c r="G21" s="7">
        <f>MIN(E21;$E$2)</f>
        <v/>
      </c>
      <c r="H21">
        <f>IF(AND(C21=1;F21&lt;G21),(G21-F21)*1440;0)</f>
        <v/>
      </c>
      <c r="I21">
        <f>IF(AND(C21=1;MAX(D21;$D$2)&lt;MIN(E21;$E$2)),(MIN(E21;$E$2)-MAX(D21;$D$2))*1440;0)</f>
        <v/>
      </c>
    </row>
    <row r="22">
      <c r="A22">
        <f>$A$2</f>
        <v/>
      </c>
      <c r="B22" s="6">
        <f>INT($C$2)+20</f>
        <v/>
      </c>
      <c r="C22">
        <f>IF(OR(WEEKDAY($B22,2)=7,WEEKDAY($B22,2)=8),0,1)</f>
        <v/>
      </c>
      <c r="D22" s="7">
        <f>B22+8.5/24</f>
        <v/>
      </c>
      <c r="E22" s="7">
        <f>B22+17.5/24</f>
        <v/>
      </c>
      <c r="F22" s="7">
        <f>MAX(D22;$C$2)</f>
        <v/>
      </c>
      <c r="G22" s="7">
        <f>MIN(E22;$E$2)</f>
        <v/>
      </c>
      <c r="H22">
        <f>IF(AND(C22=1;F22&lt;G22),(G22-F22)*1440;0)</f>
        <v/>
      </c>
      <c r="I22">
        <f>IF(AND(C22=1;MAX(D22;$D$2)&lt;MIN(E22;$E$2)),(MIN(E22;$E$2)-MAX(D22;$D$2))*1440;0)</f>
        <v/>
      </c>
    </row>
    <row r="23">
      <c r="A23">
        <f>$A$2</f>
        <v/>
      </c>
      <c r="B23" s="6">
        <f>INT($C$2)+21</f>
        <v/>
      </c>
      <c r="C23">
        <f>IF(OR(WEEKDAY($B23,2)=7,WEEKDAY($B23,2)=8),0,1)</f>
        <v/>
      </c>
      <c r="D23" s="7">
        <f>B23+8.5/24</f>
        <v/>
      </c>
      <c r="E23" s="7">
        <f>B23+17.5/24</f>
        <v/>
      </c>
      <c r="F23" s="7">
        <f>MAX(D23;$C$2)</f>
        <v/>
      </c>
      <c r="G23" s="7">
        <f>MIN(E23;$E$2)</f>
        <v/>
      </c>
      <c r="H23">
        <f>IF(AND(C23=1;F23&lt;G23),(G23-F23)*1440;0)</f>
        <v/>
      </c>
      <c r="I23">
        <f>IF(AND(C23=1;MAX(D23;$D$2)&lt;MIN(E23;$E$2)),(MIN(E23;$E$2)-MAX(D23;$D$2))*1440;0)</f>
        <v/>
      </c>
    </row>
    <row r="24">
      <c r="A24">
        <f>$A$2</f>
        <v/>
      </c>
      <c r="B24" s="6">
        <f>INT($C$2)+22</f>
        <v/>
      </c>
      <c r="C24">
        <f>IF(OR(WEEKDAY($B24,2)=7,WEEKDAY($B24,2)=8),0,1)</f>
        <v/>
      </c>
      <c r="D24" s="7">
        <f>B24+8.5/24</f>
        <v/>
      </c>
      <c r="E24" s="7">
        <f>B24+17.5/24</f>
        <v/>
      </c>
      <c r="F24" s="7">
        <f>MAX(D24;$C$2)</f>
        <v/>
      </c>
      <c r="G24" s="7">
        <f>MIN(E24;$E$2)</f>
        <v/>
      </c>
      <c r="H24">
        <f>IF(AND(C24=1;F24&lt;G24),(G24-F24)*1440;0)</f>
        <v/>
      </c>
      <c r="I24">
        <f>IF(AND(C24=1;MAX(D24;$D$2)&lt;MIN(E24;$E$2)),(MIN(E24;$E$2)-MAX(D24;$D$2))*1440;0)</f>
        <v/>
      </c>
    </row>
    <row r="25">
      <c r="A25">
        <f>$A$2</f>
        <v/>
      </c>
      <c r="B25" s="6">
        <f>INT($C$2)+23</f>
        <v/>
      </c>
      <c r="C25">
        <f>IF(OR(WEEKDAY($B25,2)=7,WEEKDAY($B25,2)=8),0,1)</f>
        <v/>
      </c>
      <c r="D25" s="7">
        <f>B25+8.5/24</f>
        <v/>
      </c>
      <c r="E25" s="7">
        <f>B25+17.5/24</f>
        <v/>
      </c>
      <c r="F25" s="7">
        <f>MAX(D25;$C$2)</f>
        <v/>
      </c>
      <c r="G25" s="7">
        <f>MIN(E25;$E$2)</f>
        <v/>
      </c>
      <c r="H25">
        <f>IF(AND(C25=1;F25&lt;G25),(G25-F25)*1440;0)</f>
        <v/>
      </c>
      <c r="I25">
        <f>IF(AND(C25=1;MAX(D25;$D$2)&lt;MIN(E25;$E$2)),(MIN(E25;$E$2)-MAX(D25;$D$2))*1440;0)</f>
        <v/>
      </c>
    </row>
    <row r="26">
      <c r="A26">
        <f>$A$2</f>
        <v/>
      </c>
      <c r="B26" s="6">
        <f>INT($C$2)+24</f>
        <v/>
      </c>
      <c r="C26">
        <f>IF(OR(WEEKDAY($B26,2)=7,WEEKDAY($B26,2)=8),0,1)</f>
        <v/>
      </c>
      <c r="D26" s="7">
        <f>B26+8.5/24</f>
        <v/>
      </c>
      <c r="E26" s="7">
        <f>B26+17.5/24</f>
        <v/>
      </c>
      <c r="F26" s="7">
        <f>MAX(D26;$C$2)</f>
        <v/>
      </c>
      <c r="G26" s="7">
        <f>MIN(E26;$E$2)</f>
        <v/>
      </c>
      <c r="H26">
        <f>IF(AND(C26=1;F26&lt;G26),(G26-F26)*1440;0)</f>
        <v/>
      </c>
      <c r="I26">
        <f>IF(AND(C26=1;MAX(D26;$D$2)&lt;MIN(E26;$E$2)),(MIN(E26;$E$2)-MAX(D26;$D$2))*1440;0)</f>
        <v/>
      </c>
    </row>
    <row r="27">
      <c r="A27">
        <f>$A$2</f>
        <v/>
      </c>
      <c r="B27" s="6">
        <f>INT($C$2)+25</f>
        <v/>
      </c>
      <c r="C27">
        <f>IF(OR(WEEKDAY($B27,2)=7,WEEKDAY($B27,2)=8),0,1)</f>
        <v/>
      </c>
      <c r="D27" s="7">
        <f>B27+8.5/24</f>
        <v/>
      </c>
      <c r="E27" s="7">
        <f>B27+17.5/24</f>
        <v/>
      </c>
      <c r="F27" s="7">
        <f>MAX(D27;$C$2)</f>
        <v/>
      </c>
      <c r="G27" s="7">
        <f>MIN(E27;$E$2)</f>
        <v/>
      </c>
      <c r="H27">
        <f>IF(AND(C27=1;F27&lt;G27),(G27-F27)*1440;0)</f>
        <v/>
      </c>
      <c r="I27">
        <f>IF(AND(C27=1;MAX(D27;$D$2)&lt;MIN(E27;$E$2)),(MIN(E27;$E$2)-MAX(D27;$D$2))*1440;0)</f>
        <v/>
      </c>
    </row>
    <row r="28">
      <c r="A28">
        <f>$A$2</f>
        <v/>
      </c>
      <c r="B28" s="6">
        <f>INT($C$2)+26</f>
        <v/>
      </c>
      <c r="C28">
        <f>IF(OR(WEEKDAY($B28,2)=7,WEEKDAY($B28,2)=8),0,1)</f>
        <v/>
      </c>
      <c r="D28" s="7">
        <f>B28+8.5/24</f>
        <v/>
      </c>
      <c r="E28" s="7">
        <f>B28+17.5/24</f>
        <v/>
      </c>
      <c r="F28" s="7">
        <f>MAX(D28;$C$2)</f>
        <v/>
      </c>
      <c r="G28" s="7">
        <f>MIN(E28;$E$2)</f>
        <v/>
      </c>
      <c r="H28">
        <f>IF(AND(C28=1;F28&lt;G28),(G28-F28)*1440;0)</f>
        <v/>
      </c>
      <c r="I28">
        <f>IF(AND(C28=1;MAX(D28;$D$2)&lt;MIN(E28;$E$2)),(MIN(E28;$E$2)-MAX(D28;$D$2))*1440;0)</f>
        <v/>
      </c>
    </row>
    <row r="29">
      <c r="A29">
        <f>$A$2</f>
        <v/>
      </c>
      <c r="B29" s="6">
        <f>INT($C$2)+27</f>
        <v/>
      </c>
      <c r="C29">
        <f>IF(OR(WEEKDAY($B29,2)=7,WEEKDAY($B29,2)=8),0,1)</f>
        <v/>
      </c>
      <c r="D29" s="7">
        <f>B29+8.5/24</f>
        <v/>
      </c>
      <c r="E29" s="7">
        <f>B29+17.5/24</f>
        <v/>
      </c>
      <c r="F29" s="7">
        <f>MAX(D29;$C$2)</f>
        <v/>
      </c>
      <c r="G29" s="7">
        <f>MIN(E29;$E$2)</f>
        <v/>
      </c>
      <c r="H29">
        <f>IF(AND(C29=1;F29&lt;G29),(G29-F29)*1440;0)</f>
        <v/>
      </c>
      <c r="I29">
        <f>IF(AND(C29=1;MAX(D29;$D$2)&lt;MIN(E29;$E$2)),(MIN(E29;$E$2)-MAX(D29;$D$2))*1440;0)</f>
        <v/>
      </c>
    </row>
    <row r="30">
      <c r="A30">
        <f>$A$2</f>
        <v/>
      </c>
      <c r="B30" s="6">
        <f>INT($C$2)+28</f>
        <v/>
      </c>
      <c r="C30">
        <f>IF(OR(WEEKDAY($B30,2)=7,WEEKDAY($B30,2)=8),0,1)</f>
        <v/>
      </c>
      <c r="D30" s="7">
        <f>B30+8.5/24</f>
        <v/>
      </c>
      <c r="E30" s="7">
        <f>B30+17.5/24</f>
        <v/>
      </c>
      <c r="F30" s="7">
        <f>MAX(D30;$C$2)</f>
        <v/>
      </c>
      <c r="G30" s="7">
        <f>MIN(E30;$E$2)</f>
        <v/>
      </c>
      <c r="H30">
        <f>IF(AND(C30=1;F30&lt;G30),(G30-F30)*1440;0)</f>
        <v/>
      </c>
      <c r="I30">
        <f>IF(AND(C30=1;MAX(D30;$D$2)&lt;MIN(E30;$E$2)),(MIN(E30;$E$2)-MAX(D30;$D$2))*1440;0)</f>
        <v/>
      </c>
    </row>
    <row r="31">
      <c r="A31">
        <f>$A$2</f>
        <v/>
      </c>
      <c r="B31" s="6">
        <f>INT($C$2)+29</f>
        <v/>
      </c>
      <c r="C31">
        <f>IF(OR(WEEKDAY($B31,2)=7,WEEKDAY($B31,2)=8),0,1)</f>
        <v/>
      </c>
      <c r="D31" s="7">
        <f>B31+8.5/24</f>
        <v/>
      </c>
      <c r="E31" s="7">
        <f>B31+17.5/24</f>
        <v/>
      </c>
      <c r="F31" s="7">
        <f>MAX(D31;$C$2)</f>
        <v/>
      </c>
      <c r="G31" s="7">
        <f>MIN(E31;$E$2)</f>
        <v/>
      </c>
      <c r="H31">
        <f>IF(AND(C31=1;F31&lt;G31),(G31-F31)*1440;0)</f>
        <v/>
      </c>
      <c r="I31">
        <f>IF(AND(C31=1;MAX(D31;$D$2)&lt;MIN(E31;$E$2)),(MIN(E31;$E$2)-MAX(D31;$D$2))*1440;0)</f>
        <v/>
      </c>
    </row>
    <row r="32">
      <c r="A32">
        <f>$A$2</f>
        <v/>
      </c>
      <c r="B32" s="6">
        <f>INT($C$2)+30</f>
        <v/>
      </c>
      <c r="C32">
        <f>IF(OR(WEEKDAY($B32,2)=7,WEEKDAY($B32,2)=8),0,1)</f>
        <v/>
      </c>
      <c r="D32" s="7">
        <f>B32+8.5/24</f>
        <v/>
      </c>
      <c r="E32" s="7">
        <f>B32+17.5/24</f>
        <v/>
      </c>
      <c r="F32" s="7">
        <f>MAX(D32;$C$2)</f>
        <v/>
      </c>
      <c r="G32" s="7">
        <f>MIN(E32;$E$2)</f>
        <v/>
      </c>
      <c r="H32">
        <f>IF(AND(C32=1;F32&lt;G32),(G32-F32)*1440;0)</f>
        <v/>
      </c>
      <c r="I32">
        <f>IF(AND(C32=1;MAX(D32;$D$2)&lt;MIN(E32;$E$2)),(MIN(E32;$E$2)-MAX(D32;$D$2))*1440;0)</f>
        <v/>
      </c>
    </row>
    <row r="33">
      <c r="A33">
        <f>$A$2</f>
        <v/>
      </c>
      <c r="B33" s="6">
        <f>INT($C$2)+31</f>
        <v/>
      </c>
      <c r="C33">
        <f>IF(OR(WEEKDAY($B33,2)=7,WEEKDAY($B33,2)=8),0,1)</f>
        <v/>
      </c>
      <c r="D33" s="7">
        <f>B33+8.5/24</f>
        <v/>
      </c>
      <c r="E33" s="7">
        <f>B33+17.5/24</f>
        <v/>
      </c>
      <c r="F33" s="7">
        <f>MAX(D33;$C$2)</f>
        <v/>
      </c>
      <c r="G33" s="7">
        <f>MIN(E33;$E$2)</f>
        <v/>
      </c>
      <c r="H33">
        <f>IF(AND(C33=1;F33&lt;G33),(G33-F33)*1440;0)</f>
        <v/>
      </c>
      <c r="I33">
        <f>IF(AND(C33=1;MAX(D33;$D$2)&lt;MIN(E33;$E$2)),(MIN(E33;$E$2)-MAX(D33;$D$2))*1440;0)</f>
        <v/>
      </c>
    </row>
    <row r="34">
      <c r="A34">
        <f>$A$2</f>
        <v/>
      </c>
      <c r="B34" s="6">
        <f>INT($C$2)+32</f>
        <v/>
      </c>
      <c r="C34">
        <f>IF(OR(WEEKDAY($B34,2)=7,WEEKDAY($B34,2)=8),0,1)</f>
        <v/>
      </c>
      <c r="D34" s="7">
        <f>B34+8.5/24</f>
        <v/>
      </c>
      <c r="E34" s="7">
        <f>B34+17.5/24</f>
        <v/>
      </c>
      <c r="F34" s="7">
        <f>MAX(D34;$C$2)</f>
        <v/>
      </c>
      <c r="G34" s="7">
        <f>MIN(E34;$E$2)</f>
        <v/>
      </c>
      <c r="H34">
        <f>IF(AND(C34=1;F34&lt;G34),(G34-F34)*1440;0)</f>
        <v/>
      </c>
      <c r="I34">
        <f>IF(AND(C34=1;MAX(D34;$D$2)&lt;MIN(E34;$E$2)),(MIN(E34;$E$2)-MAX(D34;$D$2))*1440;0)</f>
        <v/>
      </c>
    </row>
    <row r="35">
      <c r="A35">
        <f>$A$2</f>
        <v/>
      </c>
      <c r="B35" s="6">
        <f>INT($C$2)+33</f>
        <v/>
      </c>
      <c r="C35">
        <f>IF(OR(WEEKDAY($B35,2)=7,WEEKDAY($B35,2)=8),0,1)</f>
        <v/>
      </c>
      <c r="D35" s="7">
        <f>B35+8.5/24</f>
        <v/>
      </c>
      <c r="E35" s="7">
        <f>B35+17.5/24</f>
        <v/>
      </c>
      <c r="F35" s="7">
        <f>MAX(D35;$C$2)</f>
        <v/>
      </c>
      <c r="G35" s="7">
        <f>MIN(E35;$E$2)</f>
        <v/>
      </c>
      <c r="H35">
        <f>IF(AND(C35=1;F35&lt;G35),(G35-F35)*1440;0)</f>
        <v/>
      </c>
      <c r="I35">
        <f>IF(AND(C35=1;MAX(D35;$D$2)&lt;MIN(E35;$E$2)),(MIN(E35;$E$2)-MAX(D35;$D$2))*1440;0)</f>
        <v/>
      </c>
    </row>
    <row r="36">
      <c r="A36">
        <f>$A$2</f>
        <v/>
      </c>
      <c r="B36" s="6">
        <f>INT($C$2)+34</f>
        <v/>
      </c>
      <c r="C36">
        <f>IF(OR(WEEKDAY($B36,2)=7,WEEKDAY($B36,2)=8),0,1)</f>
        <v/>
      </c>
      <c r="D36" s="7">
        <f>B36+8.5/24</f>
        <v/>
      </c>
      <c r="E36" s="7">
        <f>B36+17.5/24</f>
        <v/>
      </c>
      <c r="F36" s="7">
        <f>MAX(D36;$C$2)</f>
        <v/>
      </c>
      <c r="G36" s="7">
        <f>MIN(E36;$E$2)</f>
        <v/>
      </c>
      <c r="H36">
        <f>IF(AND(C36=1;F36&lt;G36),(G36-F36)*1440;0)</f>
        <v/>
      </c>
      <c r="I36">
        <f>IF(AND(C36=1;MAX(D36;$D$2)&lt;MIN(E36;$E$2)),(MIN(E36;$E$2)-MAX(D36;$D$2))*1440;0)</f>
        <v/>
      </c>
    </row>
    <row r="37">
      <c r="A37">
        <f>$A$2</f>
        <v/>
      </c>
      <c r="B37" s="6">
        <f>INT($C$2)+35</f>
        <v/>
      </c>
      <c r="C37">
        <f>IF(OR(WEEKDAY($B37,2)=7,WEEKDAY($B37,2)=8),0,1)</f>
        <v/>
      </c>
      <c r="D37" s="7">
        <f>B37+8.5/24</f>
        <v/>
      </c>
      <c r="E37" s="7">
        <f>B37+17.5/24</f>
        <v/>
      </c>
      <c r="F37" s="7">
        <f>MAX(D37;$C$2)</f>
        <v/>
      </c>
      <c r="G37" s="7">
        <f>MIN(E37;$E$2)</f>
        <v/>
      </c>
      <c r="H37">
        <f>IF(AND(C37=1;F37&lt;G37),(G37-F37)*1440;0)</f>
        <v/>
      </c>
      <c r="I37">
        <f>IF(AND(C37=1;MAX(D37;$D$2)&lt;MIN(E37;$E$2)),(MIN(E37;$E$2)-MAX(D37;$D$2))*1440;0)</f>
        <v/>
      </c>
    </row>
    <row r="38">
      <c r="A38">
        <f>$A$2</f>
        <v/>
      </c>
      <c r="B38" s="6">
        <f>INT($C$2)+36</f>
        <v/>
      </c>
      <c r="C38">
        <f>IF(OR(WEEKDAY($B38,2)=7,WEEKDAY($B38,2)=8),0,1)</f>
        <v/>
      </c>
      <c r="D38" s="7">
        <f>B38+8.5/24</f>
        <v/>
      </c>
      <c r="E38" s="7">
        <f>B38+17.5/24</f>
        <v/>
      </c>
      <c r="F38" s="7">
        <f>MAX(D38;$C$2)</f>
        <v/>
      </c>
      <c r="G38" s="7">
        <f>MIN(E38;$E$2)</f>
        <v/>
      </c>
      <c r="H38">
        <f>IF(AND(C38=1;F38&lt;G38),(G38-F38)*1440;0)</f>
        <v/>
      </c>
      <c r="I38">
        <f>IF(AND(C38=1;MAX(D38;$D$2)&lt;MIN(E38;$E$2)),(MIN(E38;$E$2)-MAX(D38;$D$2))*1440;0)</f>
        <v/>
      </c>
    </row>
    <row r="39">
      <c r="A39">
        <f>$A$2</f>
        <v/>
      </c>
      <c r="B39" s="6">
        <f>INT($C$2)+37</f>
        <v/>
      </c>
      <c r="C39">
        <f>IF(OR(WEEKDAY($B39,2)=7,WEEKDAY($B39,2)=8),0,1)</f>
        <v/>
      </c>
      <c r="D39" s="7">
        <f>B39+8.5/24</f>
        <v/>
      </c>
      <c r="E39" s="7">
        <f>B39+17.5/24</f>
        <v/>
      </c>
      <c r="F39" s="7">
        <f>MAX(D39;$C$2)</f>
        <v/>
      </c>
      <c r="G39" s="7">
        <f>MIN(E39;$E$2)</f>
        <v/>
      </c>
      <c r="H39">
        <f>IF(AND(C39=1;F39&lt;G39),(G39-F39)*1440;0)</f>
        <v/>
      </c>
      <c r="I39">
        <f>IF(AND(C39=1;MAX(D39;$D$2)&lt;MIN(E39;$E$2)),(MIN(E39;$E$2)-MAX(D39;$D$2))*1440;0)</f>
        <v/>
      </c>
    </row>
    <row r="40">
      <c r="A40">
        <f>$A$2</f>
        <v/>
      </c>
      <c r="B40" s="6">
        <f>INT($C$2)+38</f>
        <v/>
      </c>
      <c r="C40">
        <f>IF(OR(WEEKDAY($B40,2)=7,WEEKDAY($B40,2)=8),0,1)</f>
        <v/>
      </c>
      <c r="D40" s="7">
        <f>B40+8.5/24</f>
        <v/>
      </c>
      <c r="E40" s="7">
        <f>B40+17.5/24</f>
        <v/>
      </c>
      <c r="F40" s="7">
        <f>MAX(D40;$C$2)</f>
        <v/>
      </c>
      <c r="G40" s="7">
        <f>MIN(E40;$E$2)</f>
        <v/>
      </c>
      <c r="H40">
        <f>IF(AND(C40=1;F40&lt;G40),(G40-F40)*1440;0)</f>
        <v/>
      </c>
      <c r="I40">
        <f>IF(AND(C40=1;MAX(D40;$D$2)&lt;MIN(E40;$E$2)),(MIN(E40;$E$2)-MAX(D40;$D$2))*1440;0)</f>
        <v/>
      </c>
    </row>
    <row r="41">
      <c r="A41">
        <f>$A$2</f>
        <v/>
      </c>
      <c r="B41" s="6">
        <f>INT($C$2)+39</f>
        <v/>
      </c>
      <c r="C41">
        <f>IF(OR(WEEKDAY($B41,2)=7,WEEKDAY($B41,2)=8),0,1)</f>
        <v/>
      </c>
      <c r="D41" s="7">
        <f>B41+8.5/24</f>
        <v/>
      </c>
      <c r="E41" s="7">
        <f>B41+17.5/24</f>
        <v/>
      </c>
      <c r="F41" s="7">
        <f>MAX(D41;$C$2)</f>
        <v/>
      </c>
      <c r="G41" s="7">
        <f>MIN(E41;$E$2)</f>
        <v/>
      </c>
      <c r="H41">
        <f>IF(AND(C41=1;F41&lt;G41),(G41-F41)*1440;0)</f>
        <v/>
      </c>
      <c r="I41">
        <f>IF(AND(C41=1;MAX(D41;$D$2)&lt;MIN(E41;$E$2)),(MIN(E41;$E$2)-MAX(D41;$D$2))*1440;0)</f>
        <v/>
      </c>
    </row>
    <row r="42">
      <c r="A42">
        <f>$A$3</f>
        <v/>
      </c>
      <c r="B42" s="6">
        <f>INT($C$3)+0</f>
        <v/>
      </c>
      <c r="C42">
        <f>IF(OR(WEEKDAY($B42,2)=7,WEEKDAY($B42,2)=8),0,1)</f>
        <v/>
      </c>
      <c r="D42" s="7">
        <f>B42+8.5/24</f>
        <v/>
      </c>
      <c r="E42" s="7">
        <f>B42+17.5/24</f>
        <v/>
      </c>
      <c r="F42" s="7">
        <f>MAX(D42;$C$3)</f>
        <v/>
      </c>
      <c r="G42" s="7">
        <f>MIN(E42;$E$3)</f>
        <v/>
      </c>
      <c r="H42">
        <f>IF(AND(C42=1;F42&lt;G42),(G42-F42)*1440;0)</f>
        <v/>
      </c>
      <c r="I42">
        <f>IF(AND(C42=1;MAX(D42;$D$3)&lt;MIN(E42;$E$3)),(MIN(E42;$E$3)-MAX(D42;$D$3))*1440;0)</f>
        <v/>
      </c>
    </row>
    <row r="43">
      <c r="A43">
        <f>$A$3</f>
        <v/>
      </c>
      <c r="B43" s="6">
        <f>INT($C$3)+1</f>
        <v/>
      </c>
      <c r="C43">
        <f>IF(OR(WEEKDAY($B43,2)=7,WEEKDAY($B43,2)=8),0,1)</f>
        <v/>
      </c>
      <c r="D43" s="7">
        <f>B43+8.5/24</f>
        <v/>
      </c>
      <c r="E43" s="7">
        <f>B43+17.5/24</f>
        <v/>
      </c>
      <c r="F43" s="7">
        <f>MAX(D43;$C$3)</f>
        <v/>
      </c>
      <c r="G43" s="7">
        <f>MIN(E43;$E$3)</f>
        <v/>
      </c>
      <c r="H43">
        <f>IF(AND(C43=1;F43&lt;G43),(G43-F43)*1440;0)</f>
        <v/>
      </c>
      <c r="I43">
        <f>IF(AND(C43=1;MAX(D43;$D$3)&lt;MIN(E43;$E$3)),(MIN(E43;$E$3)-MAX(D43;$D$3))*1440;0)</f>
        <v/>
      </c>
    </row>
    <row r="44">
      <c r="A44">
        <f>$A$3</f>
        <v/>
      </c>
      <c r="B44" s="6">
        <f>INT($C$3)+2</f>
        <v/>
      </c>
      <c r="C44">
        <f>IF(OR(WEEKDAY($B44,2)=7,WEEKDAY($B44,2)=8),0,1)</f>
        <v/>
      </c>
      <c r="D44" s="7">
        <f>B44+8.5/24</f>
        <v/>
      </c>
      <c r="E44" s="7">
        <f>B44+17.5/24</f>
        <v/>
      </c>
      <c r="F44" s="7">
        <f>MAX(D44;$C$3)</f>
        <v/>
      </c>
      <c r="G44" s="7">
        <f>MIN(E44;$E$3)</f>
        <v/>
      </c>
      <c r="H44">
        <f>IF(AND(C44=1;F44&lt;G44),(G44-F44)*1440;0)</f>
        <v/>
      </c>
      <c r="I44">
        <f>IF(AND(C44=1;MAX(D44;$D$3)&lt;MIN(E44;$E$3)),(MIN(E44;$E$3)-MAX(D44;$D$3))*1440;0)</f>
        <v/>
      </c>
    </row>
    <row r="45">
      <c r="A45">
        <f>$A$3</f>
        <v/>
      </c>
      <c r="B45" s="6">
        <f>INT($C$3)+3</f>
        <v/>
      </c>
      <c r="C45">
        <f>IF(OR(WEEKDAY($B45,2)=7,WEEKDAY($B45,2)=8),0,1)</f>
        <v/>
      </c>
      <c r="D45" s="7">
        <f>B45+8.5/24</f>
        <v/>
      </c>
      <c r="E45" s="7">
        <f>B45+17.5/24</f>
        <v/>
      </c>
      <c r="F45" s="7">
        <f>MAX(D45;$C$3)</f>
        <v/>
      </c>
      <c r="G45" s="7">
        <f>MIN(E45;$E$3)</f>
        <v/>
      </c>
      <c r="H45">
        <f>IF(AND(C45=1;F45&lt;G45),(G45-F45)*1440;0)</f>
        <v/>
      </c>
      <c r="I45">
        <f>IF(AND(C45=1;MAX(D45;$D$3)&lt;MIN(E45;$E$3)),(MIN(E45;$E$3)-MAX(D45;$D$3))*1440;0)</f>
        <v/>
      </c>
    </row>
    <row r="46">
      <c r="A46">
        <f>$A$3</f>
        <v/>
      </c>
      <c r="B46" s="6">
        <f>INT($C$3)+4</f>
        <v/>
      </c>
      <c r="C46">
        <f>IF(OR(WEEKDAY($B46,2)=7,WEEKDAY($B46,2)=8),0,1)</f>
        <v/>
      </c>
      <c r="D46" s="7">
        <f>B46+8.5/24</f>
        <v/>
      </c>
      <c r="E46" s="7">
        <f>B46+17.5/24</f>
        <v/>
      </c>
      <c r="F46" s="7">
        <f>MAX(D46;$C$3)</f>
        <v/>
      </c>
      <c r="G46" s="7">
        <f>MIN(E46;$E$3)</f>
        <v/>
      </c>
      <c r="H46">
        <f>IF(AND(C46=1;F46&lt;G46),(G46-F46)*1440;0)</f>
        <v/>
      </c>
      <c r="I46">
        <f>IF(AND(C46=1;MAX(D46;$D$3)&lt;MIN(E46;$E$3)),(MIN(E46;$E$3)-MAX(D46;$D$3))*1440;0)</f>
        <v/>
      </c>
    </row>
    <row r="47">
      <c r="A47">
        <f>$A$3</f>
        <v/>
      </c>
      <c r="B47" s="6">
        <f>INT($C$3)+5</f>
        <v/>
      </c>
      <c r="C47">
        <f>IF(OR(WEEKDAY($B47,2)=7,WEEKDAY($B47,2)=8),0,1)</f>
        <v/>
      </c>
      <c r="D47" s="7">
        <f>B47+8.5/24</f>
        <v/>
      </c>
      <c r="E47" s="7">
        <f>B47+17.5/24</f>
        <v/>
      </c>
      <c r="F47" s="7">
        <f>MAX(D47;$C$3)</f>
        <v/>
      </c>
      <c r="G47" s="7">
        <f>MIN(E47;$E$3)</f>
        <v/>
      </c>
      <c r="H47">
        <f>IF(AND(C47=1;F47&lt;G47),(G47-F47)*1440;0)</f>
        <v/>
      </c>
      <c r="I47">
        <f>IF(AND(C47=1;MAX(D47;$D$3)&lt;MIN(E47;$E$3)),(MIN(E47;$E$3)-MAX(D47;$D$3))*1440;0)</f>
        <v/>
      </c>
    </row>
    <row r="48">
      <c r="A48">
        <f>$A$3</f>
        <v/>
      </c>
      <c r="B48" s="6">
        <f>INT($C$3)+6</f>
        <v/>
      </c>
      <c r="C48">
        <f>IF(OR(WEEKDAY($B48,2)=7,WEEKDAY($B48,2)=8),0,1)</f>
        <v/>
      </c>
      <c r="D48" s="7">
        <f>B48+8.5/24</f>
        <v/>
      </c>
      <c r="E48" s="7">
        <f>B48+17.5/24</f>
        <v/>
      </c>
      <c r="F48" s="7">
        <f>MAX(D48;$C$3)</f>
        <v/>
      </c>
      <c r="G48" s="7">
        <f>MIN(E48;$E$3)</f>
        <v/>
      </c>
      <c r="H48">
        <f>IF(AND(C48=1;F48&lt;G48),(G48-F48)*1440;0)</f>
        <v/>
      </c>
      <c r="I48">
        <f>IF(AND(C48=1;MAX(D48;$D$3)&lt;MIN(E48;$E$3)),(MIN(E48;$E$3)-MAX(D48;$D$3))*1440;0)</f>
        <v/>
      </c>
    </row>
    <row r="49">
      <c r="A49">
        <f>$A$3</f>
        <v/>
      </c>
      <c r="B49" s="6">
        <f>INT($C$3)+7</f>
        <v/>
      </c>
      <c r="C49">
        <f>IF(OR(WEEKDAY($B49,2)=7,WEEKDAY($B49,2)=8),0,1)</f>
        <v/>
      </c>
      <c r="D49" s="7">
        <f>B49+8.5/24</f>
        <v/>
      </c>
      <c r="E49" s="7">
        <f>B49+17.5/24</f>
        <v/>
      </c>
      <c r="F49" s="7">
        <f>MAX(D49;$C$3)</f>
        <v/>
      </c>
      <c r="G49" s="7">
        <f>MIN(E49;$E$3)</f>
        <v/>
      </c>
      <c r="H49">
        <f>IF(AND(C49=1;F49&lt;G49),(G49-F49)*1440;0)</f>
        <v/>
      </c>
      <c r="I49">
        <f>IF(AND(C49=1;MAX(D49;$D$3)&lt;MIN(E49;$E$3)),(MIN(E49;$E$3)-MAX(D49;$D$3))*1440;0)</f>
        <v/>
      </c>
    </row>
    <row r="50">
      <c r="A50">
        <f>$A$3</f>
        <v/>
      </c>
      <c r="B50" s="6">
        <f>INT($C$3)+8</f>
        <v/>
      </c>
      <c r="C50">
        <f>IF(OR(WEEKDAY($B50,2)=7,WEEKDAY($B50,2)=8),0,1)</f>
        <v/>
      </c>
      <c r="D50" s="7">
        <f>B50+8.5/24</f>
        <v/>
      </c>
      <c r="E50" s="7">
        <f>B50+17.5/24</f>
        <v/>
      </c>
      <c r="F50" s="7">
        <f>MAX(D50;$C$3)</f>
        <v/>
      </c>
      <c r="G50" s="7">
        <f>MIN(E50;$E$3)</f>
        <v/>
      </c>
      <c r="H50">
        <f>IF(AND(C50=1;F50&lt;G50),(G50-F50)*1440;0)</f>
        <v/>
      </c>
      <c r="I50">
        <f>IF(AND(C50=1;MAX(D50;$D$3)&lt;MIN(E50;$E$3)),(MIN(E50;$E$3)-MAX(D50;$D$3))*1440;0)</f>
        <v/>
      </c>
    </row>
    <row r="51">
      <c r="A51">
        <f>$A$3</f>
        <v/>
      </c>
      <c r="B51" s="6">
        <f>INT($C$3)+9</f>
        <v/>
      </c>
      <c r="C51">
        <f>IF(OR(WEEKDAY($B51,2)=7,WEEKDAY($B51,2)=8),0,1)</f>
        <v/>
      </c>
      <c r="D51" s="7">
        <f>B51+8.5/24</f>
        <v/>
      </c>
      <c r="E51" s="7">
        <f>B51+17.5/24</f>
        <v/>
      </c>
      <c r="F51" s="7">
        <f>MAX(D51;$C$3)</f>
        <v/>
      </c>
      <c r="G51" s="7">
        <f>MIN(E51;$E$3)</f>
        <v/>
      </c>
      <c r="H51">
        <f>IF(AND(C51=1;F51&lt;G51),(G51-F51)*1440;0)</f>
        <v/>
      </c>
      <c r="I51">
        <f>IF(AND(C51=1;MAX(D51;$D$3)&lt;MIN(E51;$E$3)),(MIN(E51;$E$3)-MAX(D51;$D$3))*1440;0)</f>
        <v/>
      </c>
    </row>
    <row r="52">
      <c r="A52">
        <f>$A$3</f>
        <v/>
      </c>
      <c r="B52" s="6">
        <f>INT($C$3)+10</f>
        <v/>
      </c>
      <c r="C52">
        <f>IF(OR(WEEKDAY($B52,2)=7,WEEKDAY($B52,2)=8),0,1)</f>
        <v/>
      </c>
      <c r="D52" s="7">
        <f>B52+8.5/24</f>
        <v/>
      </c>
      <c r="E52" s="7">
        <f>B52+17.5/24</f>
        <v/>
      </c>
      <c r="F52" s="7">
        <f>MAX(D52;$C$3)</f>
        <v/>
      </c>
      <c r="G52" s="7">
        <f>MIN(E52;$E$3)</f>
        <v/>
      </c>
      <c r="H52">
        <f>IF(AND(C52=1;F52&lt;G52),(G52-F52)*1440;0)</f>
        <v/>
      </c>
      <c r="I52">
        <f>IF(AND(C52=1;MAX(D52;$D$3)&lt;MIN(E52;$E$3)),(MIN(E52;$E$3)-MAX(D52;$D$3))*1440;0)</f>
        <v/>
      </c>
    </row>
    <row r="53">
      <c r="A53">
        <f>$A$3</f>
        <v/>
      </c>
      <c r="B53" s="6">
        <f>INT($C$3)+11</f>
        <v/>
      </c>
      <c r="C53">
        <f>IF(OR(WEEKDAY($B53,2)=7,WEEKDAY($B53,2)=8),0,1)</f>
        <v/>
      </c>
      <c r="D53" s="7">
        <f>B53+8.5/24</f>
        <v/>
      </c>
      <c r="E53" s="7">
        <f>B53+17.5/24</f>
        <v/>
      </c>
      <c r="F53" s="7">
        <f>MAX(D53;$C$3)</f>
        <v/>
      </c>
      <c r="G53" s="7">
        <f>MIN(E53;$E$3)</f>
        <v/>
      </c>
      <c r="H53">
        <f>IF(AND(C53=1;F53&lt;G53),(G53-F53)*1440;0)</f>
        <v/>
      </c>
      <c r="I53">
        <f>IF(AND(C53=1;MAX(D53;$D$3)&lt;MIN(E53;$E$3)),(MIN(E53;$E$3)-MAX(D53;$D$3))*1440;0)</f>
        <v/>
      </c>
    </row>
    <row r="54">
      <c r="A54">
        <f>$A$3</f>
        <v/>
      </c>
      <c r="B54" s="6">
        <f>INT($C$3)+12</f>
        <v/>
      </c>
      <c r="C54">
        <f>IF(OR(WEEKDAY($B54,2)=7,WEEKDAY($B54,2)=8),0,1)</f>
        <v/>
      </c>
      <c r="D54" s="7">
        <f>B54+8.5/24</f>
        <v/>
      </c>
      <c r="E54" s="7">
        <f>B54+17.5/24</f>
        <v/>
      </c>
      <c r="F54" s="7">
        <f>MAX(D54;$C$3)</f>
        <v/>
      </c>
      <c r="G54" s="7">
        <f>MIN(E54;$E$3)</f>
        <v/>
      </c>
      <c r="H54">
        <f>IF(AND(C54=1;F54&lt;G54),(G54-F54)*1440;0)</f>
        <v/>
      </c>
      <c r="I54">
        <f>IF(AND(C54=1;MAX(D54;$D$3)&lt;MIN(E54;$E$3)),(MIN(E54;$E$3)-MAX(D54;$D$3))*1440;0)</f>
        <v/>
      </c>
    </row>
    <row r="55">
      <c r="A55">
        <f>$A$3</f>
        <v/>
      </c>
      <c r="B55" s="6">
        <f>INT($C$3)+13</f>
        <v/>
      </c>
      <c r="C55">
        <f>IF(OR(WEEKDAY($B55,2)=7,WEEKDAY($B55,2)=8),0,1)</f>
        <v/>
      </c>
      <c r="D55" s="7">
        <f>B55+8.5/24</f>
        <v/>
      </c>
      <c r="E55" s="7">
        <f>B55+17.5/24</f>
        <v/>
      </c>
      <c r="F55" s="7">
        <f>MAX(D55;$C$3)</f>
        <v/>
      </c>
      <c r="G55" s="7">
        <f>MIN(E55;$E$3)</f>
        <v/>
      </c>
      <c r="H55">
        <f>IF(AND(C55=1;F55&lt;G55),(G55-F55)*1440;0)</f>
        <v/>
      </c>
      <c r="I55">
        <f>IF(AND(C55=1;MAX(D55;$D$3)&lt;MIN(E55;$E$3)),(MIN(E55;$E$3)-MAX(D55;$D$3))*1440;0)</f>
        <v/>
      </c>
    </row>
    <row r="56">
      <c r="A56">
        <f>$A$3</f>
        <v/>
      </c>
      <c r="B56" s="6">
        <f>INT($C$3)+14</f>
        <v/>
      </c>
      <c r="C56">
        <f>IF(OR(WEEKDAY($B56,2)=7,WEEKDAY($B56,2)=8),0,1)</f>
        <v/>
      </c>
      <c r="D56" s="7">
        <f>B56+8.5/24</f>
        <v/>
      </c>
      <c r="E56" s="7">
        <f>B56+17.5/24</f>
        <v/>
      </c>
      <c r="F56" s="7">
        <f>MAX(D56;$C$3)</f>
        <v/>
      </c>
      <c r="G56" s="7">
        <f>MIN(E56;$E$3)</f>
        <v/>
      </c>
      <c r="H56">
        <f>IF(AND(C56=1;F56&lt;G56),(G56-F56)*1440;0)</f>
        <v/>
      </c>
      <c r="I56">
        <f>IF(AND(C56=1;MAX(D56;$D$3)&lt;MIN(E56;$E$3)),(MIN(E56;$E$3)-MAX(D56;$D$3))*1440;0)</f>
        <v/>
      </c>
    </row>
    <row r="57">
      <c r="A57">
        <f>$A$3</f>
        <v/>
      </c>
      <c r="B57" s="6">
        <f>INT($C$3)+15</f>
        <v/>
      </c>
      <c r="C57">
        <f>IF(OR(WEEKDAY($B57,2)=7,WEEKDAY($B57,2)=8),0,1)</f>
        <v/>
      </c>
      <c r="D57" s="7">
        <f>B57+8.5/24</f>
        <v/>
      </c>
      <c r="E57" s="7">
        <f>B57+17.5/24</f>
        <v/>
      </c>
      <c r="F57" s="7">
        <f>MAX(D57;$C$3)</f>
        <v/>
      </c>
      <c r="G57" s="7">
        <f>MIN(E57;$E$3)</f>
        <v/>
      </c>
      <c r="H57">
        <f>IF(AND(C57=1;F57&lt;G57),(G57-F57)*1440;0)</f>
        <v/>
      </c>
      <c r="I57">
        <f>IF(AND(C57=1;MAX(D57;$D$3)&lt;MIN(E57;$E$3)),(MIN(E57;$E$3)-MAX(D57;$D$3))*1440;0)</f>
        <v/>
      </c>
    </row>
    <row r="58">
      <c r="A58">
        <f>$A$3</f>
        <v/>
      </c>
      <c r="B58" s="6">
        <f>INT($C$3)+16</f>
        <v/>
      </c>
      <c r="C58">
        <f>IF(OR(WEEKDAY($B58,2)=7,WEEKDAY($B58,2)=8),0,1)</f>
        <v/>
      </c>
      <c r="D58" s="7">
        <f>B58+8.5/24</f>
        <v/>
      </c>
      <c r="E58" s="7">
        <f>B58+17.5/24</f>
        <v/>
      </c>
      <c r="F58" s="7">
        <f>MAX(D58;$C$3)</f>
        <v/>
      </c>
      <c r="G58" s="7">
        <f>MIN(E58;$E$3)</f>
        <v/>
      </c>
      <c r="H58">
        <f>IF(AND(C58=1;F58&lt;G58),(G58-F58)*1440;0)</f>
        <v/>
      </c>
      <c r="I58">
        <f>IF(AND(C58=1;MAX(D58;$D$3)&lt;MIN(E58;$E$3)),(MIN(E58;$E$3)-MAX(D58;$D$3))*1440;0)</f>
        <v/>
      </c>
    </row>
    <row r="59">
      <c r="A59">
        <f>$A$3</f>
        <v/>
      </c>
      <c r="B59" s="6">
        <f>INT($C$3)+17</f>
        <v/>
      </c>
      <c r="C59">
        <f>IF(OR(WEEKDAY($B59,2)=7,WEEKDAY($B59,2)=8),0,1)</f>
        <v/>
      </c>
      <c r="D59" s="7">
        <f>B59+8.5/24</f>
        <v/>
      </c>
      <c r="E59" s="7">
        <f>B59+17.5/24</f>
        <v/>
      </c>
      <c r="F59" s="7">
        <f>MAX(D59;$C$3)</f>
        <v/>
      </c>
      <c r="G59" s="7">
        <f>MIN(E59;$E$3)</f>
        <v/>
      </c>
      <c r="H59">
        <f>IF(AND(C59=1;F59&lt;G59),(G59-F59)*1440;0)</f>
        <v/>
      </c>
      <c r="I59">
        <f>IF(AND(C59=1;MAX(D59;$D$3)&lt;MIN(E59;$E$3)),(MIN(E59;$E$3)-MAX(D59;$D$3))*1440;0)</f>
        <v/>
      </c>
    </row>
    <row r="60">
      <c r="A60">
        <f>$A$3</f>
        <v/>
      </c>
      <c r="B60" s="6">
        <f>INT($C$3)+18</f>
        <v/>
      </c>
      <c r="C60">
        <f>IF(OR(WEEKDAY($B60,2)=7,WEEKDAY($B60,2)=8),0,1)</f>
        <v/>
      </c>
      <c r="D60" s="7">
        <f>B60+8.5/24</f>
        <v/>
      </c>
      <c r="E60" s="7">
        <f>B60+17.5/24</f>
        <v/>
      </c>
      <c r="F60" s="7">
        <f>MAX(D60;$C$3)</f>
        <v/>
      </c>
      <c r="G60" s="7">
        <f>MIN(E60;$E$3)</f>
        <v/>
      </c>
      <c r="H60">
        <f>IF(AND(C60=1;F60&lt;G60),(G60-F60)*1440;0)</f>
        <v/>
      </c>
      <c r="I60">
        <f>IF(AND(C60=1;MAX(D60;$D$3)&lt;MIN(E60;$E$3)),(MIN(E60;$E$3)-MAX(D60;$D$3))*1440;0)</f>
        <v/>
      </c>
    </row>
    <row r="61">
      <c r="A61">
        <f>$A$3</f>
        <v/>
      </c>
      <c r="B61" s="6">
        <f>INT($C$3)+19</f>
        <v/>
      </c>
      <c r="C61">
        <f>IF(OR(WEEKDAY($B61,2)=7,WEEKDAY($B61,2)=8),0,1)</f>
        <v/>
      </c>
      <c r="D61" s="7">
        <f>B61+8.5/24</f>
        <v/>
      </c>
      <c r="E61" s="7">
        <f>B61+17.5/24</f>
        <v/>
      </c>
      <c r="F61" s="7">
        <f>MAX(D61;$C$3)</f>
        <v/>
      </c>
      <c r="G61" s="7">
        <f>MIN(E61;$E$3)</f>
        <v/>
      </c>
      <c r="H61">
        <f>IF(AND(C61=1;F61&lt;G61),(G61-F61)*1440;0)</f>
        <v/>
      </c>
      <c r="I61">
        <f>IF(AND(C61=1;MAX(D61;$D$3)&lt;MIN(E61;$E$3)),(MIN(E61;$E$3)-MAX(D61;$D$3))*1440;0)</f>
        <v/>
      </c>
    </row>
    <row r="62">
      <c r="A62">
        <f>$A$3</f>
        <v/>
      </c>
      <c r="B62" s="6">
        <f>INT($C$3)+20</f>
        <v/>
      </c>
      <c r="C62">
        <f>IF(OR(WEEKDAY($B62,2)=7,WEEKDAY($B62,2)=8),0,1)</f>
        <v/>
      </c>
      <c r="D62" s="7">
        <f>B62+8.5/24</f>
        <v/>
      </c>
      <c r="E62" s="7">
        <f>B62+17.5/24</f>
        <v/>
      </c>
      <c r="F62" s="7">
        <f>MAX(D62;$C$3)</f>
        <v/>
      </c>
      <c r="G62" s="7">
        <f>MIN(E62;$E$3)</f>
        <v/>
      </c>
      <c r="H62">
        <f>IF(AND(C62=1;F62&lt;G62),(G62-F62)*1440;0)</f>
        <v/>
      </c>
      <c r="I62">
        <f>IF(AND(C62=1;MAX(D62;$D$3)&lt;MIN(E62;$E$3)),(MIN(E62;$E$3)-MAX(D62;$D$3))*1440;0)</f>
        <v/>
      </c>
    </row>
    <row r="63">
      <c r="A63">
        <f>$A$3</f>
        <v/>
      </c>
      <c r="B63" s="6">
        <f>INT($C$3)+21</f>
        <v/>
      </c>
      <c r="C63">
        <f>IF(OR(WEEKDAY($B63,2)=7,WEEKDAY($B63,2)=8),0,1)</f>
        <v/>
      </c>
      <c r="D63" s="7">
        <f>B63+8.5/24</f>
        <v/>
      </c>
      <c r="E63" s="7">
        <f>B63+17.5/24</f>
        <v/>
      </c>
      <c r="F63" s="7">
        <f>MAX(D63;$C$3)</f>
        <v/>
      </c>
      <c r="G63" s="7">
        <f>MIN(E63;$E$3)</f>
        <v/>
      </c>
      <c r="H63">
        <f>IF(AND(C63=1;F63&lt;G63),(G63-F63)*1440;0)</f>
        <v/>
      </c>
      <c r="I63">
        <f>IF(AND(C63=1;MAX(D63;$D$3)&lt;MIN(E63;$E$3)),(MIN(E63;$E$3)-MAX(D63;$D$3))*1440;0)</f>
        <v/>
      </c>
    </row>
    <row r="64">
      <c r="A64">
        <f>$A$3</f>
        <v/>
      </c>
      <c r="B64" s="6">
        <f>INT($C$3)+22</f>
        <v/>
      </c>
      <c r="C64">
        <f>IF(OR(WEEKDAY($B64,2)=7,WEEKDAY($B64,2)=8),0,1)</f>
        <v/>
      </c>
      <c r="D64" s="7">
        <f>B64+8.5/24</f>
        <v/>
      </c>
      <c r="E64" s="7">
        <f>B64+17.5/24</f>
        <v/>
      </c>
      <c r="F64" s="7">
        <f>MAX(D64;$C$3)</f>
        <v/>
      </c>
      <c r="G64" s="7">
        <f>MIN(E64;$E$3)</f>
        <v/>
      </c>
      <c r="H64">
        <f>IF(AND(C64=1;F64&lt;G64),(G64-F64)*1440;0)</f>
        <v/>
      </c>
      <c r="I64">
        <f>IF(AND(C64=1;MAX(D64;$D$3)&lt;MIN(E64;$E$3)),(MIN(E64;$E$3)-MAX(D64;$D$3))*1440;0)</f>
        <v/>
      </c>
    </row>
    <row r="65">
      <c r="A65">
        <f>$A$3</f>
        <v/>
      </c>
      <c r="B65" s="6">
        <f>INT($C$3)+23</f>
        <v/>
      </c>
      <c r="C65">
        <f>IF(OR(WEEKDAY($B65,2)=7,WEEKDAY($B65,2)=8),0,1)</f>
        <v/>
      </c>
      <c r="D65" s="7">
        <f>B65+8.5/24</f>
        <v/>
      </c>
      <c r="E65" s="7">
        <f>B65+17.5/24</f>
        <v/>
      </c>
      <c r="F65" s="7">
        <f>MAX(D65;$C$3)</f>
        <v/>
      </c>
      <c r="G65" s="7">
        <f>MIN(E65;$E$3)</f>
        <v/>
      </c>
      <c r="H65">
        <f>IF(AND(C65=1;F65&lt;G65),(G65-F65)*1440;0)</f>
        <v/>
      </c>
      <c r="I65">
        <f>IF(AND(C65=1;MAX(D65;$D$3)&lt;MIN(E65;$E$3)),(MIN(E65;$E$3)-MAX(D65;$D$3))*1440;0)</f>
        <v/>
      </c>
    </row>
    <row r="66">
      <c r="A66">
        <f>$A$3</f>
        <v/>
      </c>
      <c r="B66" s="6">
        <f>INT($C$3)+24</f>
        <v/>
      </c>
      <c r="C66">
        <f>IF(OR(WEEKDAY($B66,2)=7,WEEKDAY($B66,2)=8),0,1)</f>
        <v/>
      </c>
      <c r="D66" s="7">
        <f>B66+8.5/24</f>
        <v/>
      </c>
      <c r="E66" s="7">
        <f>B66+17.5/24</f>
        <v/>
      </c>
      <c r="F66" s="7">
        <f>MAX(D66;$C$3)</f>
        <v/>
      </c>
      <c r="G66" s="7">
        <f>MIN(E66;$E$3)</f>
        <v/>
      </c>
      <c r="H66">
        <f>IF(AND(C66=1;F66&lt;G66),(G66-F66)*1440;0)</f>
        <v/>
      </c>
      <c r="I66">
        <f>IF(AND(C66=1;MAX(D66;$D$3)&lt;MIN(E66;$E$3)),(MIN(E66;$E$3)-MAX(D66;$D$3))*1440;0)</f>
        <v/>
      </c>
    </row>
    <row r="67">
      <c r="A67">
        <f>$A$3</f>
        <v/>
      </c>
      <c r="B67" s="6">
        <f>INT($C$3)+25</f>
        <v/>
      </c>
      <c r="C67">
        <f>IF(OR(WEEKDAY($B67,2)=7,WEEKDAY($B67,2)=8),0,1)</f>
        <v/>
      </c>
      <c r="D67" s="7">
        <f>B67+8.5/24</f>
        <v/>
      </c>
      <c r="E67" s="7">
        <f>B67+17.5/24</f>
        <v/>
      </c>
      <c r="F67" s="7">
        <f>MAX(D67;$C$3)</f>
        <v/>
      </c>
      <c r="G67" s="7">
        <f>MIN(E67;$E$3)</f>
        <v/>
      </c>
      <c r="H67">
        <f>IF(AND(C67=1;F67&lt;G67),(G67-F67)*1440;0)</f>
        <v/>
      </c>
      <c r="I67">
        <f>IF(AND(C67=1;MAX(D67;$D$3)&lt;MIN(E67;$E$3)),(MIN(E67;$E$3)-MAX(D67;$D$3))*1440;0)</f>
        <v/>
      </c>
    </row>
    <row r="68">
      <c r="A68">
        <f>$A$3</f>
        <v/>
      </c>
      <c r="B68" s="6">
        <f>INT($C$3)+26</f>
        <v/>
      </c>
      <c r="C68">
        <f>IF(OR(WEEKDAY($B68,2)=7,WEEKDAY($B68,2)=8),0,1)</f>
        <v/>
      </c>
      <c r="D68" s="7">
        <f>B68+8.5/24</f>
        <v/>
      </c>
      <c r="E68" s="7">
        <f>B68+17.5/24</f>
        <v/>
      </c>
      <c r="F68" s="7">
        <f>MAX(D68;$C$3)</f>
        <v/>
      </c>
      <c r="G68" s="7">
        <f>MIN(E68;$E$3)</f>
        <v/>
      </c>
      <c r="H68">
        <f>IF(AND(C68=1;F68&lt;G68),(G68-F68)*1440;0)</f>
        <v/>
      </c>
      <c r="I68">
        <f>IF(AND(C68=1;MAX(D68;$D$3)&lt;MIN(E68;$E$3)),(MIN(E68;$E$3)-MAX(D68;$D$3))*1440;0)</f>
        <v/>
      </c>
    </row>
    <row r="69">
      <c r="A69">
        <f>$A$3</f>
        <v/>
      </c>
      <c r="B69" s="6">
        <f>INT($C$3)+27</f>
        <v/>
      </c>
      <c r="C69">
        <f>IF(OR(WEEKDAY($B69,2)=7,WEEKDAY($B69,2)=8),0,1)</f>
        <v/>
      </c>
      <c r="D69" s="7">
        <f>B69+8.5/24</f>
        <v/>
      </c>
      <c r="E69" s="7">
        <f>B69+17.5/24</f>
        <v/>
      </c>
      <c r="F69" s="7">
        <f>MAX(D69;$C$3)</f>
        <v/>
      </c>
      <c r="G69" s="7">
        <f>MIN(E69;$E$3)</f>
        <v/>
      </c>
      <c r="H69">
        <f>IF(AND(C69=1;F69&lt;G69),(G69-F69)*1440;0)</f>
        <v/>
      </c>
      <c r="I69">
        <f>IF(AND(C69=1;MAX(D69;$D$3)&lt;MIN(E69;$E$3)),(MIN(E69;$E$3)-MAX(D69;$D$3))*1440;0)</f>
        <v/>
      </c>
    </row>
    <row r="70">
      <c r="A70">
        <f>$A$3</f>
        <v/>
      </c>
      <c r="B70" s="6">
        <f>INT($C$3)+28</f>
        <v/>
      </c>
      <c r="C70">
        <f>IF(OR(WEEKDAY($B70,2)=7,WEEKDAY($B70,2)=8),0,1)</f>
        <v/>
      </c>
      <c r="D70" s="7">
        <f>B70+8.5/24</f>
        <v/>
      </c>
      <c r="E70" s="7">
        <f>B70+17.5/24</f>
        <v/>
      </c>
      <c r="F70" s="7">
        <f>MAX(D70;$C$3)</f>
        <v/>
      </c>
      <c r="G70" s="7">
        <f>MIN(E70;$E$3)</f>
        <v/>
      </c>
      <c r="H70">
        <f>IF(AND(C70=1;F70&lt;G70),(G70-F70)*1440;0)</f>
        <v/>
      </c>
      <c r="I70">
        <f>IF(AND(C70=1;MAX(D70;$D$3)&lt;MIN(E70;$E$3)),(MIN(E70;$E$3)-MAX(D70;$D$3))*1440;0)</f>
        <v/>
      </c>
    </row>
    <row r="71">
      <c r="A71">
        <f>$A$3</f>
        <v/>
      </c>
      <c r="B71" s="6">
        <f>INT($C$3)+29</f>
        <v/>
      </c>
      <c r="C71">
        <f>IF(OR(WEEKDAY($B71,2)=7,WEEKDAY($B71,2)=8),0,1)</f>
        <v/>
      </c>
      <c r="D71" s="7">
        <f>B71+8.5/24</f>
        <v/>
      </c>
      <c r="E71" s="7">
        <f>B71+17.5/24</f>
        <v/>
      </c>
      <c r="F71" s="7">
        <f>MAX(D71;$C$3)</f>
        <v/>
      </c>
      <c r="G71" s="7">
        <f>MIN(E71;$E$3)</f>
        <v/>
      </c>
      <c r="H71">
        <f>IF(AND(C71=1;F71&lt;G71),(G71-F71)*1440;0)</f>
        <v/>
      </c>
      <c r="I71">
        <f>IF(AND(C71=1;MAX(D71;$D$3)&lt;MIN(E71;$E$3)),(MIN(E71;$E$3)-MAX(D71;$D$3))*1440;0)</f>
        <v/>
      </c>
    </row>
    <row r="72">
      <c r="A72">
        <f>$A$3</f>
        <v/>
      </c>
      <c r="B72" s="6">
        <f>INT($C$3)+30</f>
        <v/>
      </c>
      <c r="C72">
        <f>IF(OR(WEEKDAY($B72,2)=7,WEEKDAY($B72,2)=8),0,1)</f>
        <v/>
      </c>
      <c r="D72" s="7">
        <f>B72+8.5/24</f>
        <v/>
      </c>
      <c r="E72" s="7">
        <f>B72+17.5/24</f>
        <v/>
      </c>
      <c r="F72" s="7">
        <f>MAX(D72;$C$3)</f>
        <v/>
      </c>
      <c r="G72" s="7">
        <f>MIN(E72;$E$3)</f>
        <v/>
      </c>
      <c r="H72">
        <f>IF(AND(C72=1;F72&lt;G72),(G72-F72)*1440;0)</f>
        <v/>
      </c>
      <c r="I72">
        <f>IF(AND(C72=1;MAX(D72;$D$3)&lt;MIN(E72;$E$3)),(MIN(E72;$E$3)-MAX(D72;$D$3))*1440;0)</f>
        <v/>
      </c>
    </row>
    <row r="73">
      <c r="A73">
        <f>$A$3</f>
        <v/>
      </c>
      <c r="B73" s="6">
        <f>INT($C$3)+31</f>
        <v/>
      </c>
      <c r="C73">
        <f>IF(OR(WEEKDAY($B73,2)=7,WEEKDAY($B73,2)=8),0,1)</f>
        <v/>
      </c>
      <c r="D73" s="7">
        <f>B73+8.5/24</f>
        <v/>
      </c>
      <c r="E73" s="7">
        <f>B73+17.5/24</f>
        <v/>
      </c>
      <c r="F73" s="7">
        <f>MAX(D73;$C$3)</f>
        <v/>
      </c>
      <c r="G73" s="7">
        <f>MIN(E73;$E$3)</f>
        <v/>
      </c>
      <c r="H73">
        <f>IF(AND(C73=1;F73&lt;G73),(G73-F73)*1440;0)</f>
        <v/>
      </c>
      <c r="I73">
        <f>IF(AND(C73=1;MAX(D73;$D$3)&lt;MIN(E73;$E$3)),(MIN(E73;$E$3)-MAX(D73;$D$3))*1440;0)</f>
        <v/>
      </c>
    </row>
    <row r="74">
      <c r="A74">
        <f>$A$3</f>
        <v/>
      </c>
      <c r="B74" s="6">
        <f>INT($C$3)+32</f>
        <v/>
      </c>
      <c r="C74">
        <f>IF(OR(WEEKDAY($B74,2)=7,WEEKDAY($B74,2)=8),0,1)</f>
        <v/>
      </c>
      <c r="D74" s="7">
        <f>B74+8.5/24</f>
        <v/>
      </c>
      <c r="E74" s="7">
        <f>B74+17.5/24</f>
        <v/>
      </c>
      <c r="F74" s="7">
        <f>MAX(D74;$C$3)</f>
        <v/>
      </c>
      <c r="G74" s="7">
        <f>MIN(E74;$E$3)</f>
        <v/>
      </c>
      <c r="H74">
        <f>IF(AND(C74=1;F74&lt;G74),(G74-F74)*1440;0)</f>
        <v/>
      </c>
      <c r="I74">
        <f>IF(AND(C74=1;MAX(D74;$D$3)&lt;MIN(E74;$E$3)),(MIN(E74;$E$3)-MAX(D74;$D$3))*1440;0)</f>
        <v/>
      </c>
    </row>
    <row r="75">
      <c r="A75">
        <f>$A$3</f>
        <v/>
      </c>
      <c r="B75" s="6">
        <f>INT($C$3)+33</f>
        <v/>
      </c>
      <c r="C75">
        <f>IF(OR(WEEKDAY($B75,2)=7,WEEKDAY($B75,2)=8),0,1)</f>
        <v/>
      </c>
      <c r="D75" s="7">
        <f>B75+8.5/24</f>
        <v/>
      </c>
      <c r="E75" s="7">
        <f>B75+17.5/24</f>
        <v/>
      </c>
      <c r="F75" s="7">
        <f>MAX(D75;$C$3)</f>
        <v/>
      </c>
      <c r="G75" s="7">
        <f>MIN(E75;$E$3)</f>
        <v/>
      </c>
      <c r="H75">
        <f>IF(AND(C75=1;F75&lt;G75),(G75-F75)*1440;0)</f>
        <v/>
      </c>
      <c r="I75">
        <f>IF(AND(C75=1;MAX(D75;$D$3)&lt;MIN(E75;$E$3)),(MIN(E75;$E$3)-MAX(D75;$D$3))*1440;0)</f>
        <v/>
      </c>
    </row>
    <row r="76">
      <c r="A76">
        <f>$A$3</f>
        <v/>
      </c>
      <c r="B76" s="6">
        <f>INT($C$3)+34</f>
        <v/>
      </c>
      <c r="C76">
        <f>IF(OR(WEEKDAY($B76,2)=7,WEEKDAY($B76,2)=8),0,1)</f>
        <v/>
      </c>
      <c r="D76" s="7">
        <f>B76+8.5/24</f>
        <v/>
      </c>
      <c r="E76" s="7">
        <f>B76+17.5/24</f>
        <v/>
      </c>
      <c r="F76" s="7">
        <f>MAX(D76;$C$3)</f>
        <v/>
      </c>
      <c r="G76" s="7">
        <f>MIN(E76;$E$3)</f>
        <v/>
      </c>
      <c r="H76">
        <f>IF(AND(C76=1;F76&lt;G76),(G76-F76)*1440;0)</f>
        <v/>
      </c>
      <c r="I76">
        <f>IF(AND(C76=1;MAX(D76;$D$3)&lt;MIN(E76;$E$3)),(MIN(E76;$E$3)-MAX(D76;$D$3))*1440;0)</f>
        <v/>
      </c>
    </row>
    <row r="77">
      <c r="A77">
        <f>$A$3</f>
        <v/>
      </c>
      <c r="B77" s="6">
        <f>INT($C$3)+35</f>
        <v/>
      </c>
      <c r="C77">
        <f>IF(OR(WEEKDAY($B77,2)=7,WEEKDAY($B77,2)=8),0,1)</f>
        <v/>
      </c>
      <c r="D77" s="7">
        <f>B77+8.5/24</f>
        <v/>
      </c>
      <c r="E77" s="7">
        <f>B77+17.5/24</f>
        <v/>
      </c>
      <c r="F77" s="7">
        <f>MAX(D77;$C$3)</f>
        <v/>
      </c>
      <c r="G77" s="7">
        <f>MIN(E77;$E$3)</f>
        <v/>
      </c>
      <c r="H77">
        <f>IF(AND(C77=1;F77&lt;G77),(G77-F77)*1440;0)</f>
        <v/>
      </c>
      <c r="I77">
        <f>IF(AND(C77=1;MAX(D77;$D$3)&lt;MIN(E77;$E$3)),(MIN(E77;$E$3)-MAX(D77;$D$3))*1440;0)</f>
        <v/>
      </c>
    </row>
    <row r="78">
      <c r="A78">
        <f>$A$3</f>
        <v/>
      </c>
      <c r="B78" s="6">
        <f>INT($C$3)+36</f>
        <v/>
      </c>
      <c r="C78">
        <f>IF(OR(WEEKDAY($B78,2)=7,WEEKDAY($B78,2)=8),0,1)</f>
        <v/>
      </c>
      <c r="D78" s="7">
        <f>B78+8.5/24</f>
        <v/>
      </c>
      <c r="E78" s="7">
        <f>B78+17.5/24</f>
        <v/>
      </c>
      <c r="F78" s="7">
        <f>MAX(D78;$C$3)</f>
        <v/>
      </c>
      <c r="G78" s="7">
        <f>MIN(E78;$E$3)</f>
        <v/>
      </c>
      <c r="H78">
        <f>IF(AND(C78=1;F78&lt;G78),(G78-F78)*1440;0)</f>
        <v/>
      </c>
      <c r="I78">
        <f>IF(AND(C78=1;MAX(D78;$D$3)&lt;MIN(E78;$E$3)),(MIN(E78;$E$3)-MAX(D78;$D$3))*1440;0)</f>
        <v/>
      </c>
    </row>
    <row r="79">
      <c r="A79">
        <f>$A$3</f>
        <v/>
      </c>
      <c r="B79" s="6">
        <f>INT($C$3)+37</f>
        <v/>
      </c>
      <c r="C79">
        <f>IF(OR(WEEKDAY($B79,2)=7,WEEKDAY($B79,2)=8),0,1)</f>
        <v/>
      </c>
      <c r="D79" s="7">
        <f>B79+8.5/24</f>
        <v/>
      </c>
      <c r="E79" s="7">
        <f>B79+17.5/24</f>
        <v/>
      </c>
      <c r="F79" s="7">
        <f>MAX(D79;$C$3)</f>
        <v/>
      </c>
      <c r="G79" s="7">
        <f>MIN(E79;$E$3)</f>
        <v/>
      </c>
      <c r="H79">
        <f>IF(AND(C79=1;F79&lt;G79),(G79-F79)*1440;0)</f>
        <v/>
      </c>
      <c r="I79">
        <f>IF(AND(C79=1;MAX(D79;$D$3)&lt;MIN(E79;$E$3)),(MIN(E79;$E$3)-MAX(D79;$D$3))*1440;0)</f>
        <v/>
      </c>
    </row>
    <row r="80">
      <c r="A80">
        <f>$A$3</f>
        <v/>
      </c>
      <c r="B80" s="6">
        <f>INT($C$3)+38</f>
        <v/>
      </c>
      <c r="C80">
        <f>IF(OR(WEEKDAY($B80,2)=7,WEEKDAY($B80,2)=8),0,1)</f>
        <v/>
      </c>
      <c r="D80" s="7">
        <f>B80+8.5/24</f>
        <v/>
      </c>
      <c r="E80" s="7">
        <f>B80+17.5/24</f>
        <v/>
      </c>
      <c r="F80" s="7">
        <f>MAX(D80;$C$3)</f>
        <v/>
      </c>
      <c r="G80" s="7">
        <f>MIN(E80;$E$3)</f>
        <v/>
      </c>
      <c r="H80">
        <f>IF(AND(C80=1;F80&lt;G80),(G80-F80)*1440;0)</f>
        <v/>
      </c>
      <c r="I80">
        <f>IF(AND(C80=1;MAX(D80;$D$3)&lt;MIN(E80;$E$3)),(MIN(E80;$E$3)-MAX(D80;$D$3))*1440;0)</f>
        <v/>
      </c>
    </row>
    <row r="81">
      <c r="A81">
        <f>$A$3</f>
        <v/>
      </c>
      <c r="B81" s="6">
        <f>INT($C$3)+39</f>
        <v/>
      </c>
      <c r="C81">
        <f>IF(OR(WEEKDAY($B81,2)=7,WEEKDAY($B81,2)=8),0,1)</f>
        <v/>
      </c>
      <c r="D81" s="7">
        <f>B81+8.5/24</f>
        <v/>
      </c>
      <c r="E81" s="7">
        <f>B81+17.5/24</f>
        <v/>
      </c>
      <c r="F81" s="7">
        <f>MAX(D81;$C$3)</f>
        <v/>
      </c>
      <c r="G81" s="7">
        <f>MIN(E81;$E$3)</f>
        <v/>
      </c>
      <c r="H81">
        <f>IF(AND(C81=1;F81&lt;G81),(G81-F81)*1440;0)</f>
        <v/>
      </c>
      <c r="I81">
        <f>IF(AND(C81=1;MAX(D81;$D$3)&lt;MIN(E81;$E$3)),(MIN(E81;$E$3)-MAX(D81;$D$3))*1440;0)</f>
        <v/>
      </c>
    </row>
    <row r="82">
      <c r="A82">
        <f>$A$4</f>
        <v/>
      </c>
      <c r="B82" s="6">
        <f>INT($C$4)+0</f>
        <v/>
      </c>
      <c r="C82">
        <f>IF(OR(WEEKDAY($B82,2)=7,WEEKDAY($B82,2)=8),0,1)</f>
        <v/>
      </c>
      <c r="D82" s="7">
        <f>B82+8.5/24</f>
        <v/>
      </c>
      <c r="E82" s="7">
        <f>B82+17.5/24</f>
        <v/>
      </c>
      <c r="F82" s="7">
        <f>MAX(D82;$C$4)</f>
        <v/>
      </c>
      <c r="G82" s="7">
        <f>MIN(E82;$E$4)</f>
        <v/>
      </c>
      <c r="H82">
        <f>IF(AND(C82=1;F82&lt;G82),(G82-F82)*1440;0)</f>
        <v/>
      </c>
      <c r="I82">
        <f>IF(AND(C82=1;MAX(D82;$D$4)&lt;MIN(E82;$E$4)),(MIN(E82;$E$4)-MAX(D82;$D$4))*1440;0)</f>
        <v/>
      </c>
    </row>
    <row r="83">
      <c r="A83">
        <f>$A$4</f>
        <v/>
      </c>
      <c r="B83" s="6">
        <f>INT($C$4)+1</f>
        <v/>
      </c>
      <c r="C83">
        <f>IF(OR(WEEKDAY($B83,2)=7,WEEKDAY($B83,2)=8),0,1)</f>
        <v/>
      </c>
      <c r="D83" s="7">
        <f>B83+8.5/24</f>
        <v/>
      </c>
      <c r="E83" s="7">
        <f>B83+17.5/24</f>
        <v/>
      </c>
      <c r="F83" s="7">
        <f>MAX(D83;$C$4)</f>
        <v/>
      </c>
      <c r="G83" s="7">
        <f>MIN(E83;$E$4)</f>
        <v/>
      </c>
      <c r="H83">
        <f>IF(AND(C83=1;F83&lt;G83),(G83-F83)*1440;0)</f>
        <v/>
      </c>
      <c r="I83">
        <f>IF(AND(C83=1;MAX(D83;$D$4)&lt;MIN(E83;$E$4)),(MIN(E83;$E$4)-MAX(D83;$D$4))*1440;0)</f>
        <v/>
      </c>
    </row>
    <row r="84">
      <c r="A84">
        <f>$A$4</f>
        <v/>
      </c>
      <c r="B84" s="6">
        <f>INT($C$4)+2</f>
        <v/>
      </c>
      <c r="C84">
        <f>IF(OR(WEEKDAY($B84,2)=7,WEEKDAY($B84,2)=8),0,1)</f>
        <v/>
      </c>
      <c r="D84" s="7">
        <f>B84+8.5/24</f>
        <v/>
      </c>
      <c r="E84" s="7">
        <f>B84+17.5/24</f>
        <v/>
      </c>
      <c r="F84" s="7">
        <f>MAX(D84;$C$4)</f>
        <v/>
      </c>
      <c r="G84" s="7">
        <f>MIN(E84;$E$4)</f>
        <v/>
      </c>
      <c r="H84">
        <f>IF(AND(C84=1;F84&lt;G84),(G84-F84)*1440;0)</f>
        <v/>
      </c>
      <c r="I84">
        <f>IF(AND(C84=1;MAX(D84;$D$4)&lt;MIN(E84;$E$4)),(MIN(E84;$E$4)-MAX(D84;$D$4))*1440;0)</f>
        <v/>
      </c>
    </row>
    <row r="85">
      <c r="A85">
        <f>$A$4</f>
        <v/>
      </c>
      <c r="B85" s="6">
        <f>INT($C$4)+3</f>
        <v/>
      </c>
      <c r="C85">
        <f>IF(OR(WEEKDAY($B85,2)=7,WEEKDAY($B85,2)=8),0,1)</f>
        <v/>
      </c>
      <c r="D85" s="7">
        <f>B85+8.5/24</f>
        <v/>
      </c>
      <c r="E85" s="7">
        <f>B85+17.5/24</f>
        <v/>
      </c>
      <c r="F85" s="7">
        <f>MAX(D85;$C$4)</f>
        <v/>
      </c>
      <c r="G85" s="7">
        <f>MIN(E85;$E$4)</f>
        <v/>
      </c>
      <c r="H85">
        <f>IF(AND(C85=1;F85&lt;G85),(G85-F85)*1440;0)</f>
        <v/>
      </c>
      <c r="I85">
        <f>IF(AND(C85=1;MAX(D85;$D$4)&lt;MIN(E85;$E$4)),(MIN(E85;$E$4)-MAX(D85;$D$4))*1440;0)</f>
        <v/>
      </c>
    </row>
    <row r="86">
      <c r="A86">
        <f>$A$4</f>
        <v/>
      </c>
      <c r="B86" s="6">
        <f>INT($C$4)+4</f>
        <v/>
      </c>
      <c r="C86">
        <f>IF(OR(WEEKDAY($B86,2)=7,WEEKDAY($B86,2)=8),0,1)</f>
        <v/>
      </c>
      <c r="D86" s="7">
        <f>B86+8.5/24</f>
        <v/>
      </c>
      <c r="E86" s="7">
        <f>B86+17.5/24</f>
        <v/>
      </c>
      <c r="F86" s="7">
        <f>MAX(D86;$C$4)</f>
        <v/>
      </c>
      <c r="G86" s="7">
        <f>MIN(E86;$E$4)</f>
        <v/>
      </c>
      <c r="H86">
        <f>IF(AND(C86=1;F86&lt;G86),(G86-F86)*1440;0)</f>
        <v/>
      </c>
      <c r="I86">
        <f>IF(AND(C86=1;MAX(D86;$D$4)&lt;MIN(E86;$E$4)),(MIN(E86;$E$4)-MAX(D86;$D$4))*1440;0)</f>
        <v/>
      </c>
    </row>
    <row r="87">
      <c r="A87">
        <f>$A$4</f>
        <v/>
      </c>
      <c r="B87" s="6">
        <f>INT($C$4)+5</f>
        <v/>
      </c>
      <c r="C87">
        <f>IF(OR(WEEKDAY($B87,2)=7,WEEKDAY($B87,2)=8),0,1)</f>
        <v/>
      </c>
      <c r="D87" s="7">
        <f>B87+8.5/24</f>
        <v/>
      </c>
      <c r="E87" s="7">
        <f>B87+17.5/24</f>
        <v/>
      </c>
      <c r="F87" s="7">
        <f>MAX(D87;$C$4)</f>
        <v/>
      </c>
      <c r="G87" s="7">
        <f>MIN(E87;$E$4)</f>
        <v/>
      </c>
      <c r="H87">
        <f>IF(AND(C87=1;F87&lt;G87),(G87-F87)*1440;0)</f>
        <v/>
      </c>
      <c r="I87">
        <f>IF(AND(C87=1;MAX(D87;$D$4)&lt;MIN(E87;$E$4)),(MIN(E87;$E$4)-MAX(D87;$D$4))*1440;0)</f>
        <v/>
      </c>
    </row>
    <row r="88">
      <c r="A88">
        <f>$A$4</f>
        <v/>
      </c>
      <c r="B88" s="6">
        <f>INT($C$4)+6</f>
        <v/>
      </c>
      <c r="C88">
        <f>IF(OR(WEEKDAY($B88,2)=7,WEEKDAY($B88,2)=8),0,1)</f>
        <v/>
      </c>
      <c r="D88" s="7">
        <f>B88+8.5/24</f>
        <v/>
      </c>
      <c r="E88" s="7">
        <f>B88+17.5/24</f>
        <v/>
      </c>
      <c r="F88" s="7">
        <f>MAX(D88;$C$4)</f>
        <v/>
      </c>
      <c r="G88" s="7">
        <f>MIN(E88;$E$4)</f>
        <v/>
      </c>
      <c r="H88">
        <f>IF(AND(C88=1;F88&lt;G88),(G88-F88)*1440;0)</f>
        <v/>
      </c>
      <c r="I88">
        <f>IF(AND(C88=1;MAX(D88;$D$4)&lt;MIN(E88;$E$4)),(MIN(E88;$E$4)-MAX(D88;$D$4))*1440;0)</f>
        <v/>
      </c>
    </row>
    <row r="89">
      <c r="A89">
        <f>$A$4</f>
        <v/>
      </c>
      <c r="B89" s="6">
        <f>INT($C$4)+7</f>
        <v/>
      </c>
      <c r="C89">
        <f>IF(OR(WEEKDAY($B89,2)=7,WEEKDAY($B89,2)=8),0,1)</f>
        <v/>
      </c>
      <c r="D89" s="7">
        <f>B89+8.5/24</f>
        <v/>
      </c>
      <c r="E89" s="7">
        <f>B89+17.5/24</f>
        <v/>
      </c>
      <c r="F89" s="7">
        <f>MAX(D89;$C$4)</f>
        <v/>
      </c>
      <c r="G89" s="7">
        <f>MIN(E89;$E$4)</f>
        <v/>
      </c>
      <c r="H89">
        <f>IF(AND(C89=1;F89&lt;G89),(G89-F89)*1440;0)</f>
        <v/>
      </c>
      <c r="I89">
        <f>IF(AND(C89=1;MAX(D89;$D$4)&lt;MIN(E89;$E$4)),(MIN(E89;$E$4)-MAX(D89;$D$4))*1440;0)</f>
        <v/>
      </c>
    </row>
    <row r="90">
      <c r="A90">
        <f>$A$4</f>
        <v/>
      </c>
      <c r="B90" s="6">
        <f>INT($C$4)+8</f>
        <v/>
      </c>
      <c r="C90">
        <f>IF(OR(WEEKDAY($B90,2)=7,WEEKDAY($B90,2)=8),0,1)</f>
        <v/>
      </c>
      <c r="D90" s="7">
        <f>B90+8.5/24</f>
        <v/>
      </c>
      <c r="E90" s="7">
        <f>B90+17.5/24</f>
        <v/>
      </c>
      <c r="F90" s="7">
        <f>MAX(D90;$C$4)</f>
        <v/>
      </c>
      <c r="G90" s="7">
        <f>MIN(E90;$E$4)</f>
        <v/>
      </c>
      <c r="H90">
        <f>IF(AND(C90=1;F90&lt;G90),(G90-F90)*1440;0)</f>
        <v/>
      </c>
      <c r="I90">
        <f>IF(AND(C90=1;MAX(D90;$D$4)&lt;MIN(E90;$E$4)),(MIN(E90;$E$4)-MAX(D90;$D$4))*1440;0)</f>
        <v/>
      </c>
    </row>
    <row r="91">
      <c r="A91">
        <f>$A$4</f>
        <v/>
      </c>
      <c r="B91" s="6">
        <f>INT($C$4)+9</f>
        <v/>
      </c>
      <c r="C91">
        <f>IF(OR(WEEKDAY($B91,2)=7,WEEKDAY($B91,2)=8),0,1)</f>
        <v/>
      </c>
      <c r="D91" s="7">
        <f>B91+8.5/24</f>
        <v/>
      </c>
      <c r="E91" s="7">
        <f>B91+17.5/24</f>
        <v/>
      </c>
      <c r="F91" s="7">
        <f>MAX(D91;$C$4)</f>
        <v/>
      </c>
      <c r="G91" s="7">
        <f>MIN(E91;$E$4)</f>
        <v/>
      </c>
      <c r="H91">
        <f>IF(AND(C91=1;F91&lt;G91),(G91-F91)*1440;0)</f>
        <v/>
      </c>
      <c r="I91">
        <f>IF(AND(C91=1;MAX(D91;$D$4)&lt;MIN(E91;$E$4)),(MIN(E91;$E$4)-MAX(D91;$D$4))*1440;0)</f>
        <v/>
      </c>
    </row>
    <row r="92">
      <c r="A92">
        <f>$A$4</f>
        <v/>
      </c>
      <c r="B92" s="6">
        <f>INT($C$4)+10</f>
        <v/>
      </c>
      <c r="C92">
        <f>IF(OR(WEEKDAY($B92,2)=7,WEEKDAY($B92,2)=8),0,1)</f>
        <v/>
      </c>
      <c r="D92" s="7">
        <f>B92+8.5/24</f>
        <v/>
      </c>
      <c r="E92" s="7">
        <f>B92+17.5/24</f>
        <v/>
      </c>
      <c r="F92" s="7">
        <f>MAX(D92;$C$4)</f>
        <v/>
      </c>
      <c r="G92" s="7">
        <f>MIN(E92;$E$4)</f>
        <v/>
      </c>
      <c r="H92">
        <f>IF(AND(C92=1;F92&lt;G92),(G92-F92)*1440;0)</f>
        <v/>
      </c>
      <c r="I92">
        <f>IF(AND(C92=1;MAX(D92;$D$4)&lt;MIN(E92;$E$4)),(MIN(E92;$E$4)-MAX(D92;$D$4))*1440;0)</f>
        <v/>
      </c>
    </row>
    <row r="93">
      <c r="A93">
        <f>$A$4</f>
        <v/>
      </c>
      <c r="B93" s="6">
        <f>INT($C$4)+11</f>
        <v/>
      </c>
      <c r="C93">
        <f>IF(OR(WEEKDAY($B93,2)=7,WEEKDAY($B93,2)=8),0,1)</f>
        <v/>
      </c>
      <c r="D93" s="7">
        <f>B93+8.5/24</f>
        <v/>
      </c>
      <c r="E93" s="7">
        <f>B93+17.5/24</f>
        <v/>
      </c>
      <c r="F93" s="7">
        <f>MAX(D93;$C$4)</f>
        <v/>
      </c>
      <c r="G93" s="7">
        <f>MIN(E93;$E$4)</f>
        <v/>
      </c>
      <c r="H93">
        <f>IF(AND(C93=1;F93&lt;G93),(G93-F93)*1440;0)</f>
        <v/>
      </c>
      <c r="I93">
        <f>IF(AND(C93=1;MAX(D93;$D$4)&lt;MIN(E93;$E$4)),(MIN(E93;$E$4)-MAX(D93;$D$4))*1440;0)</f>
        <v/>
      </c>
    </row>
    <row r="94">
      <c r="A94">
        <f>$A$4</f>
        <v/>
      </c>
      <c r="B94" s="6">
        <f>INT($C$4)+12</f>
        <v/>
      </c>
      <c r="C94">
        <f>IF(OR(WEEKDAY($B94,2)=7,WEEKDAY($B94,2)=8),0,1)</f>
        <v/>
      </c>
      <c r="D94" s="7">
        <f>B94+8.5/24</f>
        <v/>
      </c>
      <c r="E94" s="7">
        <f>B94+17.5/24</f>
        <v/>
      </c>
      <c r="F94" s="7">
        <f>MAX(D94;$C$4)</f>
        <v/>
      </c>
      <c r="G94" s="7">
        <f>MIN(E94;$E$4)</f>
        <v/>
      </c>
      <c r="H94">
        <f>IF(AND(C94=1;F94&lt;G94),(G94-F94)*1440;0)</f>
        <v/>
      </c>
      <c r="I94">
        <f>IF(AND(C94=1;MAX(D94;$D$4)&lt;MIN(E94;$E$4)),(MIN(E94;$E$4)-MAX(D94;$D$4))*1440;0)</f>
        <v/>
      </c>
    </row>
    <row r="95">
      <c r="A95">
        <f>$A$4</f>
        <v/>
      </c>
      <c r="B95" s="6">
        <f>INT($C$4)+13</f>
        <v/>
      </c>
      <c r="C95">
        <f>IF(OR(WEEKDAY($B95,2)=7,WEEKDAY($B95,2)=8),0,1)</f>
        <v/>
      </c>
      <c r="D95" s="7">
        <f>B95+8.5/24</f>
        <v/>
      </c>
      <c r="E95" s="7">
        <f>B95+17.5/24</f>
        <v/>
      </c>
      <c r="F95" s="7">
        <f>MAX(D95;$C$4)</f>
        <v/>
      </c>
      <c r="G95" s="7">
        <f>MIN(E95;$E$4)</f>
        <v/>
      </c>
      <c r="H95">
        <f>IF(AND(C95=1;F95&lt;G95),(G95-F95)*1440;0)</f>
        <v/>
      </c>
      <c r="I95">
        <f>IF(AND(C95=1;MAX(D95;$D$4)&lt;MIN(E95;$E$4)),(MIN(E95;$E$4)-MAX(D95;$D$4))*1440;0)</f>
        <v/>
      </c>
    </row>
    <row r="96">
      <c r="A96">
        <f>$A$4</f>
        <v/>
      </c>
      <c r="B96" s="6">
        <f>INT($C$4)+14</f>
        <v/>
      </c>
      <c r="C96">
        <f>IF(OR(WEEKDAY($B96,2)=7,WEEKDAY($B96,2)=8),0,1)</f>
        <v/>
      </c>
      <c r="D96" s="7">
        <f>B96+8.5/24</f>
        <v/>
      </c>
      <c r="E96" s="7">
        <f>B96+17.5/24</f>
        <v/>
      </c>
      <c r="F96" s="7">
        <f>MAX(D96;$C$4)</f>
        <v/>
      </c>
      <c r="G96" s="7">
        <f>MIN(E96;$E$4)</f>
        <v/>
      </c>
      <c r="H96">
        <f>IF(AND(C96=1;F96&lt;G96),(G96-F96)*1440;0)</f>
        <v/>
      </c>
      <c r="I96">
        <f>IF(AND(C96=1;MAX(D96;$D$4)&lt;MIN(E96;$E$4)),(MIN(E96;$E$4)-MAX(D96;$D$4))*1440;0)</f>
        <v/>
      </c>
    </row>
    <row r="97">
      <c r="A97">
        <f>$A$4</f>
        <v/>
      </c>
      <c r="B97" s="6">
        <f>INT($C$4)+15</f>
        <v/>
      </c>
      <c r="C97">
        <f>IF(OR(WEEKDAY($B97,2)=7,WEEKDAY($B97,2)=8),0,1)</f>
        <v/>
      </c>
      <c r="D97" s="7">
        <f>B97+8.5/24</f>
        <v/>
      </c>
      <c r="E97" s="7">
        <f>B97+17.5/24</f>
        <v/>
      </c>
      <c r="F97" s="7">
        <f>MAX(D97;$C$4)</f>
        <v/>
      </c>
      <c r="G97" s="7">
        <f>MIN(E97;$E$4)</f>
        <v/>
      </c>
      <c r="H97">
        <f>IF(AND(C97=1;F97&lt;G97),(G97-F97)*1440;0)</f>
        <v/>
      </c>
      <c r="I97">
        <f>IF(AND(C97=1;MAX(D97;$D$4)&lt;MIN(E97;$E$4)),(MIN(E97;$E$4)-MAX(D97;$D$4))*1440;0)</f>
        <v/>
      </c>
    </row>
    <row r="98">
      <c r="A98">
        <f>$A$4</f>
        <v/>
      </c>
      <c r="B98" s="6">
        <f>INT($C$4)+16</f>
        <v/>
      </c>
      <c r="C98">
        <f>IF(OR(WEEKDAY($B98,2)=7,WEEKDAY($B98,2)=8),0,1)</f>
        <v/>
      </c>
      <c r="D98" s="7">
        <f>B98+8.5/24</f>
        <v/>
      </c>
      <c r="E98" s="7">
        <f>B98+17.5/24</f>
        <v/>
      </c>
      <c r="F98" s="7">
        <f>MAX(D98;$C$4)</f>
        <v/>
      </c>
      <c r="G98" s="7">
        <f>MIN(E98;$E$4)</f>
        <v/>
      </c>
      <c r="H98">
        <f>IF(AND(C98=1;F98&lt;G98),(G98-F98)*1440;0)</f>
        <v/>
      </c>
      <c r="I98">
        <f>IF(AND(C98=1;MAX(D98;$D$4)&lt;MIN(E98;$E$4)),(MIN(E98;$E$4)-MAX(D98;$D$4))*1440;0)</f>
        <v/>
      </c>
    </row>
    <row r="99">
      <c r="A99">
        <f>$A$4</f>
        <v/>
      </c>
      <c r="B99" s="6">
        <f>INT($C$4)+17</f>
        <v/>
      </c>
      <c r="C99">
        <f>IF(OR(WEEKDAY($B99,2)=7,WEEKDAY($B99,2)=8),0,1)</f>
        <v/>
      </c>
      <c r="D99" s="7">
        <f>B99+8.5/24</f>
        <v/>
      </c>
      <c r="E99" s="7">
        <f>B99+17.5/24</f>
        <v/>
      </c>
      <c r="F99" s="7">
        <f>MAX(D99;$C$4)</f>
        <v/>
      </c>
      <c r="G99" s="7">
        <f>MIN(E99;$E$4)</f>
        <v/>
      </c>
      <c r="H99">
        <f>IF(AND(C99=1;F99&lt;G99),(G99-F99)*1440;0)</f>
        <v/>
      </c>
      <c r="I99">
        <f>IF(AND(C99=1;MAX(D99;$D$4)&lt;MIN(E99;$E$4)),(MIN(E99;$E$4)-MAX(D99;$D$4))*1440;0)</f>
        <v/>
      </c>
    </row>
    <row r="100">
      <c r="A100">
        <f>$A$4</f>
        <v/>
      </c>
      <c r="B100" s="6">
        <f>INT($C$4)+18</f>
        <v/>
      </c>
      <c r="C100">
        <f>IF(OR(WEEKDAY($B100,2)=7,WEEKDAY($B100,2)=8),0,1)</f>
        <v/>
      </c>
      <c r="D100" s="7">
        <f>B100+8.5/24</f>
        <v/>
      </c>
      <c r="E100" s="7">
        <f>B100+17.5/24</f>
        <v/>
      </c>
      <c r="F100" s="7">
        <f>MAX(D100;$C$4)</f>
        <v/>
      </c>
      <c r="G100" s="7">
        <f>MIN(E100;$E$4)</f>
        <v/>
      </c>
      <c r="H100">
        <f>IF(AND(C100=1;F100&lt;G100),(G100-F100)*1440;0)</f>
        <v/>
      </c>
      <c r="I100">
        <f>IF(AND(C100=1;MAX(D100;$D$4)&lt;MIN(E100;$E$4)),(MIN(E100;$E$4)-MAX(D100;$D$4))*1440;0)</f>
        <v/>
      </c>
    </row>
    <row r="101">
      <c r="A101">
        <f>$A$4</f>
        <v/>
      </c>
      <c r="B101" s="6">
        <f>INT($C$4)+19</f>
        <v/>
      </c>
      <c r="C101">
        <f>IF(OR(WEEKDAY($B101,2)=7,WEEKDAY($B101,2)=8),0,1)</f>
        <v/>
      </c>
      <c r="D101" s="7">
        <f>B101+8.5/24</f>
        <v/>
      </c>
      <c r="E101" s="7">
        <f>B101+17.5/24</f>
        <v/>
      </c>
      <c r="F101" s="7">
        <f>MAX(D101;$C$4)</f>
        <v/>
      </c>
      <c r="G101" s="7">
        <f>MIN(E101;$E$4)</f>
        <v/>
      </c>
      <c r="H101">
        <f>IF(AND(C101=1;F101&lt;G101),(G101-F101)*1440;0)</f>
        <v/>
      </c>
      <c r="I101">
        <f>IF(AND(C101=1;MAX(D101;$D$4)&lt;MIN(E101;$E$4)),(MIN(E101;$E$4)-MAX(D101;$D$4))*1440;0)</f>
        <v/>
      </c>
    </row>
    <row r="102">
      <c r="A102">
        <f>$A$4</f>
        <v/>
      </c>
      <c r="B102" s="6">
        <f>INT($C$4)+20</f>
        <v/>
      </c>
      <c r="C102">
        <f>IF(OR(WEEKDAY($B102,2)=7,WEEKDAY($B102,2)=8),0,1)</f>
        <v/>
      </c>
      <c r="D102" s="7">
        <f>B102+8.5/24</f>
        <v/>
      </c>
      <c r="E102" s="7">
        <f>B102+17.5/24</f>
        <v/>
      </c>
      <c r="F102" s="7">
        <f>MAX(D102;$C$4)</f>
        <v/>
      </c>
      <c r="G102" s="7">
        <f>MIN(E102;$E$4)</f>
        <v/>
      </c>
      <c r="H102">
        <f>IF(AND(C102=1;F102&lt;G102),(G102-F102)*1440;0)</f>
        <v/>
      </c>
      <c r="I102">
        <f>IF(AND(C102=1;MAX(D102;$D$4)&lt;MIN(E102;$E$4)),(MIN(E102;$E$4)-MAX(D102;$D$4))*1440;0)</f>
        <v/>
      </c>
    </row>
    <row r="103">
      <c r="A103">
        <f>$A$4</f>
        <v/>
      </c>
      <c r="B103" s="6">
        <f>INT($C$4)+21</f>
        <v/>
      </c>
      <c r="C103">
        <f>IF(OR(WEEKDAY($B103,2)=7,WEEKDAY($B103,2)=8),0,1)</f>
        <v/>
      </c>
      <c r="D103" s="7">
        <f>B103+8.5/24</f>
        <v/>
      </c>
      <c r="E103" s="7">
        <f>B103+17.5/24</f>
        <v/>
      </c>
      <c r="F103" s="7">
        <f>MAX(D103;$C$4)</f>
        <v/>
      </c>
      <c r="G103" s="7">
        <f>MIN(E103;$E$4)</f>
        <v/>
      </c>
      <c r="H103">
        <f>IF(AND(C103=1;F103&lt;G103),(G103-F103)*1440;0)</f>
        <v/>
      </c>
      <c r="I103">
        <f>IF(AND(C103=1;MAX(D103;$D$4)&lt;MIN(E103;$E$4)),(MIN(E103;$E$4)-MAX(D103;$D$4))*1440;0)</f>
        <v/>
      </c>
    </row>
    <row r="104">
      <c r="A104">
        <f>$A$4</f>
        <v/>
      </c>
      <c r="B104" s="6">
        <f>INT($C$4)+22</f>
        <v/>
      </c>
      <c r="C104">
        <f>IF(OR(WEEKDAY($B104,2)=7,WEEKDAY($B104,2)=8),0,1)</f>
        <v/>
      </c>
      <c r="D104" s="7">
        <f>B104+8.5/24</f>
        <v/>
      </c>
      <c r="E104" s="7">
        <f>B104+17.5/24</f>
        <v/>
      </c>
      <c r="F104" s="7">
        <f>MAX(D104;$C$4)</f>
        <v/>
      </c>
      <c r="G104" s="7">
        <f>MIN(E104;$E$4)</f>
        <v/>
      </c>
      <c r="H104">
        <f>IF(AND(C104=1;F104&lt;G104),(G104-F104)*1440;0)</f>
        <v/>
      </c>
      <c r="I104">
        <f>IF(AND(C104=1;MAX(D104;$D$4)&lt;MIN(E104;$E$4)),(MIN(E104;$E$4)-MAX(D104;$D$4))*1440;0)</f>
        <v/>
      </c>
    </row>
    <row r="105">
      <c r="A105">
        <f>$A$4</f>
        <v/>
      </c>
      <c r="B105" s="6">
        <f>INT($C$4)+23</f>
        <v/>
      </c>
      <c r="C105">
        <f>IF(OR(WEEKDAY($B105,2)=7,WEEKDAY($B105,2)=8),0,1)</f>
        <v/>
      </c>
      <c r="D105" s="7">
        <f>B105+8.5/24</f>
        <v/>
      </c>
      <c r="E105" s="7">
        <f>B105+17.5/24</f>
        <v/>
      </c>
      <c r="F105" s="7">
        <f>MAX(D105;$C$4)</f>
        <v/>
      </c>
      <c r="G105" s="7">
        <f>MIN(E105;$E$4)</f>
        <v/>
      </c>
      <c r="H105">
        <f>IF(AND(C105=1;F105&lt;G105),(G105-F105)*1440;0)</f>
        <v/>
      </c>
      <c r="I105">
        <f>IF(AND(C105=1;MAX(D105;$D$4)&lt;MIN(E105;$E$4)),(MIN(E105;$E$4)-MAX(D105;$D$4))*1440;0)</f>
        <v/>
      </c>
    </row>
    <row r="106">
      <c r="A106">
        <f>$A$4</f>
        <v/>
      </c>
      <c r="B106" s="6">
        <f>INT($C$4)+24</f>
        <v/>
      </c>
      <c r="C106">
        <f>IF(OR(WEEKDAY($B106,2)=7,WEEKDAY($B106,2)=8),0,1)</f>
        <v/>
      </c>
      <c r="D106" s="7">
        <f>B106+8.5/24</f>
        <v/>
      </c>
      <c r="E106" s="7">
        <f>B106+17.5/24</f>
        <v/>
      </c>
      <c r="F106" s="7">
        <f>MAX(D106;$C$4)</f>
        <v/>
      </c>
      <c r="G106" s="7">
        <f>MIN(E106;$E$4)</f>
        <v/>
      </c>
      <c r="H106">
        <f>IF(AND(C106=1;F106&lt;G106),(G106-F106)*1440;0)</f>
        <v/>
      </c>
      <c r="I106">
        <f>IF(AND(C106=1;MAX(D106;$D$4)&lt;MIN(E106;$E$4)),(MIN(E106;$E$4)-MAX(D106;$D$4))*1440;0)</f>
        <v/>
      </c>
    </row>
    <row r="107">
      <c r="A107">
        <f>$A$4</f>
        <v/>
      </c>
      <c r="B107" s="6">
        <f>INT($C$4)+25</f>
        <v/>
      </c>
      <c r="C107">
        <f>IF(OR(WEEKDAY($B107,2)=7,WEEKDAY($B107,2)=8),0,1)</f>
        <v/>
      </c>
      <c r="D107" s="7">
        <f>B107+8.5/24</f>
        <v/>
      </c>
      <c r="E107" s="7">
        <f>B107+17.5/24</f>
        <v/>
      </c>
      <c r="F107" s="7">
        <f>MAX(D107;$C$4)</f>
        <v/>
      </c>
      <c r="G107" s="7">
        <f>MIN(E107;$E$4)</f>
        <v/>
      </c>
      <c r="H107">
        <f>IF(AND(C107=1;F107&lt;G107),(G107-F107)*1440;0)</f>
        <v/>
      </c>
      <c r="I107">
        <f>IF(AND(C107=1;MAX(D107;$D$4)&lt;MIN(E107;$E$4)),(MIN(E107;$E$4)-MAX(D107;$D$4))*1440;0)</f>
        <v/>
      </c>
    </row>
    <row r="108">
      <c r="A108">
        <f>$A$4</f>
        <v/>
      </c>
      <c r="B108" s="6">
        <f>INT($C$4)+26</f>
        <v/>
      </c>
      <c r="C108">
        <f>IF(OR(WEEKDAY($B108,2)=7,WEEKDAY($B108,2)=8),0,1)</f>
        <v/>
      </c>
      <c r="D108" s="7">
        <f>B108+8.5/24</f>
        <v/>
      </c>
      <c r="E108" s="7">
        <f>B108+17.5/24</f>
        <v/>
      </c>
      <c r="F108" s="7">
        <f>MAX(D108;$C$4)</f>
        <v/>
      </c>
      <c r="G108" s="7">
        <f>MIN(E108;$E$4)</f>
        <v/>
      </c>
      <c r="H108">
        <f>IF(AND(C108=1;F108&lt;G108),(G108-F108)*1440;0)</f>
        <v/>
      </c>
      <c r="I108">
        <f>IF(AND(C108=1;MAX(D108;$D$4)&lt;MIN(E108;$E$4)),(MIN(E108;$E$4)-MAX(D108;$D$4))*1440;0)</f>
        <v/>
      </c>
    </row>
    <row r="109">
      <c r="A109">
        <f>$A$4</f>
        <v/>
      </c>
      <c r="B109" s="6">
        <f>INT($C$4)+27</f>
        <v/>
      </c>
      <c r="C109">
        <f>IF(OR(WEEKDAY($B109,2)=7,WEEKDAY($B109,2)=8),0,1)</f>
        <v/>
      </c>
      <c r="D109" s="7">
        <f>B109+8.5/24</f>
        <v/>
      </c>
      <c r="E109" s="7">
        <f>B109+17.5/24</f>
        <v/>
      </c>
      <c r="F109" s="7">
        <f>MAX(D109;$C$4)</f>
        <v/>
      </c>
      <c r="G109" s="7">
        <f>MIN(E109;$E$4)</f>
        <v/>
      </c>
      <c r="H109">
        <f>IF(AND(C109=1;F109&lt;G109),(G109-F109)*1440;0)</f>
        <v/>
      </c>
      <c r="I109">
        <f>IF(AND(C109=1;MAX(D109;$D$4)&lt;MIN(E109;$E$4)),(MIN(E109;$E$4)-MAX(D109;$D$4))*1440;0)</f>
        <v/>
      </c>
    </row>
    <row r="110">
      <c r="A110">
        <f>$A$4</f>
        <v/>
      </c>
      <c r="B110" s="6">
        <f>INT($C$4)+28</f>
        <v/>
      </c>
      <c r="C110">
        <f>IF(OR(WEEKDAY($B110,2)=7,WEEKDAY($B110,2)=8),0,1)</f>
        <v/>
      </c>
      <c r="D110" s="7">
        <f>B110+8.5/24</f>
        <v/>
      </c>
      <c r="E110" s="7">
        <f>B110+17.5/24</f>
        <v/>
      </c>
      <c r="F110" s="7">
        <f>MAX(D110;$C$4)</f>
        <v/>
      </c>
      <c r="G110" s="7">
        <f>MIN(E110;$E$4)</f>
        <v/>
      </c>
      <c r="H110">
        <f>IF(AND(C110=1;F110&lt;G110),(G110-F110)*1440;0)</f>
        <v/>
      </c>
      <c r="I110">
        <f>IF(AND(C110=1;MAX(D110;$D$4)&lt;MIN(E110;$E$4)),(MIN(E110;$E$4)-MAX(D110;$D$4))*1440;0)</f>
        <v/>
      </c>
    </row>
    <row r="111">
      <c r="A111">
        <f>$A$4</f>
        <v/>
      </c>
      <c r="B111" s="6">
        <f>INT($C$4)+29</f>
        <v/>
      </c>
      <c r="C111">
        <f>IF(OR(WEEKDAY($B111,2)=7,WEEKDAY($B111,2)=8),0,1)</f>
        <v/>
      </c>
      <c r="D111" s="7">
        <f>B111+8.5/24</f>
        <v/>
      </c>
      <c r="E111" s="7">
        <f>B111+17.5/24</f>
        <v/>
      </c>
      <c r="F111" s="7">
        <f>MAX(D111;$C$4)</f>
        <v/>
      </c>
      <c r="G111" s="7">
        <f>MIN(E111;$E$4)</f>
        <v/>
      </c>
      <c r="H111">
        <f>IF(AND(C111=1;F111&lt;G111),(G111-F111)*1440;0)</f>
        <v/>
      </c>
      <c r="I111">
        <f>IF(AND(C111=1;MAX(D111;$D$4)&lt;MIN(E111;$E$4)),(MIN(E111;$E$4)-MAX(D111;$D$4))*1440;0)</f>
        <v/>
      </c>
    </row>
    <row r="112">
      <c r="A112">
        <f>$A$4</f>
        <v/>
      </c>
      <c r="B112" s="6">
        <f>INT($C$4)+30</f>
        <v/>
      </c>
      <c r="C112">
        <f>IF(OR(WEEKDAY($B112,2)=7,WEEKDAY($B112,2)=8),0,1)</f>
        <v/>
      </c>
      <c r="D112" s="7">
        <f>B112+8.5/24</f>
        <v/>
      </c>
      <c r="E112" s="7">
        <f>B112+17.5/24</f>
        <v/>
      </c>
      <c r="F112" s="7">
        <f>MAX(D112;$C$4)</f>
        <v/>
      </c>
      <c r="G112" s="7">
        <f>MIN(E112;$E$4)</f>
        <v/>
      </c>
      <c r="H112">
        <f>IF(AND(C112=1;F112&lt;G112),(G112-F112)*1440;0)</f>
        <v/>
      </c>
      <c r="I112">
        <f>IF(AND(C112=1;MAX(D112;$D$4)&lt;MIN(E112;$E$4)),(MIN(E112;$E$4)-MAX(D112;$D$4))*1440;0)</f>
        <v/>
      </c>
    </row>
    <row r="113">
      <c r="A113">
        <f>$A$4</f>
        <v/>
      </c>
      <c r="B113" s="6">
        <f>INT($C$4)+31</f>
        <v/>
      </c>
      <c r="C113">
        <f>IF(OR(WEEKDAY($B113,2)=7,WEEKDAY($B113,2)=8),0,1)</f>
        <v/>
      </c>
      <c r="D113" s="7">
        <f>B113+8.5/24</f>
        <v/>
      </c>
      <c r="E113" s="7">
        <f>B113+17.5/24</f>
        <v/>
      </c>
      <c r="F113" s="7">
        <f>MAX(D113;$C$4)</f>
        <v/>
      </c>
      <c r="G113" s="7">
        <f>MIN(E113;$E$4)</f>
        <v/>
      </c>
      <c r="H113">
        <f>IF(AND(C113=1;F113&lt;G113),(G113-F113)*1440;0)</f>
        <v/>
      </c>
      <c r="I113">
        <f>IF(AND(C113=1;MAX(D113;$D$4)&lt;MIN(E113;$E$4)),(MIN(E113;$E$4)-MAX(D113;$D$4))*1440;0)</f>
        <v/>
      </c>
    </row>
    <row r="114">
      <c r="A114">
        <f>$A$4</f>
        <v/>
      </c>
      <c r="B114" s="6">
        <f>INT($C$4)+32</f>
        <v/>
      </c>
      <c r="C114">
        <f>IF(OR(WEEKDAY($B114,2)=7,WEEKDAY($B114,2)=8),0,1)</f>
        <v/>
      </c>
      <c r="D114" s="7">
        <f>B114+8.5/24</f>
        <v/>
      </c>
      <c r="E114" s="7">
        <f>B114+17.5/24</f>
        <v/>
      </c>
      <c r="F114" s="7">
        <f>MAX(D114;$C$4)</f>
        <v/>
      </c>
      <c r="G114" s="7">
        <f>MIN(E114;$E$4)</f>
        <v/>
      </c>
      <c r="H114">
        <f>IF(AND(C114=1;F114&lt;G114),(G114-F114)*1440;0)</f>
        <v/>
      </c>
      <c r="I114">
        <f>IF(AND(C114=1;MAX(D114;$D$4)&lt;MIN(E114;$E$4)),(MIN(E114;$E$4)-MAX(D114;$D$4))*1440;0)</f>
        <v/>
      </c>
    </row>
    <row r="115">
      <c r="A115">
        <f>$A$4</f>
        <v/>
      </c>
      <c r="B115" s="6">
        <f>INT($C$4)+33</f>
        <v/>
      </c>
      <c r="C115">
        <f>IF(OR(WEEKDAY($B115,2)=7,WEEKDAY($B115,2)=8),0,1)</f>
        <v/>
      </c>
      <c r="D115" s="7">
        <f>B115+8.5/24</f>
        <v/>
      </c>
      <c r="E115" s="7">
        <f>B115+17.5/24</f>
        <v/>
      </c>
      <c r="F115" s="7">
        <f>MAX(D115;$C$4)</f>
        <v/>
      </c>
      <c r="G115" s="7">
        <f>MIN(E115;$E$4)</f>
        <v/>
      </c>
      <c r="H115">
        <f>IF(AND(C115=1;F115&lt;G115),(G115-F115)*1440;0)</f>
        <v/>
      </c>
      <c r="I115">
        <f>IF(AND(C115=1;MAX(D115;$D$4)&lt;MIN(E115;$E$4)),(MIN(E115;$E$4)-MAX(D115;$D$4))*1440;0)</f>
        <v/>
      </c>
    </row>
    <row r="116">
      <c r="A116">
        <f>$A$4</f>
        <v/>
      </c>
      <c r="B116" s="6">
        <f>INT($C$4)+34</f>
        <v/>
      </c>
      <c r="C116">
        <f>IF(OR(WEEKDAY($B116,2)=7,WEEKDAY($B116,2)=8),0,1)</f>
        <v/>
      </c>
      <c r="D116" s="7">
        <f>B116+8.5/24</f>
        <v/>
      </c>
      <c r="E116" s="7">
        <f>B116+17.5/24</f>
        <v/>
      </c>
      <c r="F116" s="7">
        <f>MAX(D116;$C$4)</f>
        <v/>
      </c>
      <c r="G116" s="7">
        <f>MIN(E116;$E$4)</f>
        <v/>
      </c>
      <c r="H116">
        <f>IF(AND(C116=1;F116&lt;G116),(G116-F116)*1440;0)</f>
        <v/>
      </c>
      <c r="I116">
        <f>IF(AND(C116=1;MAX(D116;$D$4)&lt;MIN(E116;$E$4)),(MIN(E116;$E$4)-MAX(D116;$D$4))*1440;0)</f>
        <v/>
      </c>
    </row>
    <row r="117">
      <c r="A117">
        <f>$A$4</f>
        <v/>
      </c>
      <c r="B117" s="6">
        <f>INT($C$4)+35</f>
        <v/>
      </c>
      <c r="C117">
        <f>IF(OR(WEEKDAY($B117,2)=7,WEEKDAY($B117,2)=8),0,1)</f>
        <v/>
      </c>
      <c r="D117" s="7">
        <f>B117+8.5/24</f>
        <v/>
      </c>
      <c r="E117" s="7">
        <f>B117+17.5/24</f>
        <v/>
      </c>
      <c r="F117" s="7">
        <f>MAX(D117;$C$4)</f>
        <v/>
      </c>
      <c r="G117" s="7">
        <f>MIN(E117;$E$4)</f>
        <v/>
      </c>
      <c r="H117">
        <f>IF(AND(C117=1;F117&lt;G117),(G117-F117)*1440;0)</f>
        <v/>
      </c>
      <c r="I117">
        <f>IF(AND(C117=1;MAX(D117;$D$4)&lt;MIN(E117;$E$4)),(MIN(E117;$E$4)-MAX(D117;$D$4))*1440;0)</f>
        <v/>
      </c>
    </row>
    <row r="118">
      <c r="A118">
        <f>$A$4</f>
        <v/>
      </c>
      <c r="B118" s="6">
        <f>INT($C$4)+36</f>
        <v/>
      </c>
      <c r="C118">
        <f>IF(OR(WEEKDAY($B118,2)=7,WEEKDAY($B118,2)=8),0,1)</f>
        <v/>
      </c>
      <c r="D118" s="7">
        <f>B118+8.5/24</f>
        <v/>
      </c>
      <c r="E118" s="7">
        <f>B118+17.5/24</f>
        <v/>
      </c>
      <c r="F118" s="7">
        <f>MAX(D118;$C$4)</f>
        <v/>
      </c>
      <c r="G118" s="7">
        <f>MIN(E118;$E$4)</f>
        <v/>
      </c>
      <c r="H118">
        <f>IF(AND(C118=1;F118&lt;G118),(G118-F118)*1440;0)</f>
        <v/>
      </c>
      <c r="I118">
        <f>IF(AND(C118=1;MAX(D118;$D$4)&lt;MIN(E118;$E$4)),(MIN(E118;$E$4)-MAX(D118;$D$4))*1440;0)</f>
        <v/>
      </c>
    </row>
    <row r="119">
      <c r="A119">
        <f>$A$4</f>
        <v/>
      </c>
      <c r="B119" s="6">
        <f>INT($C$4)+37</f>
        <v/>
      </c>
      <c r="C119">
        <f>IF(OR(WEEKDAY($B119,2)=7,WEEKDAY($B119,2)=8),0,1)</f>
        <v/>
      </c>
      <c r="D119" s="7">
        <f>B119+8.5/24</f>
        <v/>
      </c>
      <c r="E119" s="7">
        <f>B119+17.5/24</f>
        <v/>
      </c>
      <c r="F119" s="7">
        <f>MAX(D119;$C$4)</f>
        <v/>
      </c>
      <c r="G119" s="7">
        <f>MIN(E119;$E$4)</f>
        <v/>
      </c>
      <c r="H119">
        <f>IF(AND(C119=1;F119&lt;G119),(G119-F119)*1440;0)</f>
        <v/>
      </c>
      <c r="I119">
        <f>IF(AND(C119=1;MAX(D119;$D$4)&lt;MIN(E119;$E$4)),(MIN(E119;$E$4)-MAX(D119;$D$4))*1440;0)</f>
        <v/>
      </c>
    </row>
    <row r="120">
      <c r="A120">
        <f>$A$4</f>
        <v/>
      </c>
      <c r="B120" s="6">
        <f>INT($C$4)+38</f>
        <v/>
      </c>
      <c r="C120">
        <f>IF(OR(WEEKDAY($B120,2)=7,WEEKDAY($B120,2)=8),0,1)</f>
        <v/>
      </c>
      <c r="D120" s="7">
        <f>B120+8.5/24</f>
        <v/>
      </c>
      <c r="E120" s="7">
        <f>B120+17.5/24</f>
        <v/>
      </c>
      <c r="F120" s="7">
        <f>MAX(D120;$C$4)</f>
        <v/>
      </c>
      <c r="G120" s="7">
        <f>MIN(E120;$E$4)</f>
        <v/>
      </c>
      <c r="H120">
        <f>IF(AND(C120=1;F120&lt;G120),(G120-F120)*1440;0)</f>
        <v/>
      </c>
      <c r="I120">
        <f>IF(AND(C120=1;MAX(D120;$D$4)&lt;MIN(E120;$E$4)),(MIN(E120;$E$4)-MAX(D120;$D$4))*1440;0)</f>
        <v/>
      </c>
    </row>
    <row r="121">
      <c r="A121">
        <f>$A$4</f>
        <v/>
      </c>
      <c r="B121" s="6">
        <f>INT($C$4)+39</f>
        <v/>
      </c>
      <c r="C121">
        <f>IF(OR(WEEKDAY($B121,2)=7,WEEKDAY($B121,2)=8),0,1)</f>
        <v/>
      </c>
      <c r="D121" s="7">
        <f>B121+8.5/24</f>
        <v/>
      </c>
      <c r="E121" s="7">
        <f>B121+17.5/24</f>
        <v/>
      </c>
      <c r="F121" s="7">
        <f>MAX(D121;$C$4)</f>
        <v/>
      </c>
      <c r="G121" s="7">
        <f>MIN(E121;$E$4)</f>
        <v/>
      </c>
      <c r="H121">
        <f>IF(AND(C121=1;F121&lt;G121),(G121-F121)*1440;0)</f>
        <v/>
      </c>
      <c r="I121">
        <f>IF(AND(C121=1;MAX(D121;$D$4)&lt;MIN(E121;$E$4)),(MIN(E121;$E$4)-MAX(D121;$D$4))*1440;0)</f>
        <v/>
      </c>
    </row>
    <row r="122">
      <c r="A122">
        <f>$A$5</f>
        <v/>
      </c>
      <c r="B122" s="6">
        <f>INT($C$5)+0</f>
        <v/>
      </c>
      <c r="C122">
        <f>IF(OR(WEEKDAY($B122,2)=7,WEEKDAY($B122,2)=8),0,1)</f>
        <v/>
      </c>
      <c r="D122" s="7">
        <f>B122+8.5/24</f>
        <v/>
      </c>
      <c r="E122" s="7">
        <f>B122+17.5/24</f>
        <v/>
      </c>
      <c r="F122" s="7">
        <f>MAX(D122;$C$5)</f>
        <v/>
      </c>
      <c r="G122" s="7">
        <f>MIN(E122;$E$5)</f>
        <v/>
      </c>
      <c r="H122">
        <f>IF(AND(C122=1;F122&lt;G122),(G122-F122)*1440;0)</f>
        <v/>
      </c>
      <c r="I122">
        <f>IF(AND(C122=1;MAX(D122;$D$5)&lt;MIN(E122;$E$5)),(MIN(E122;$E$5)-MAX(D122;$D$5))*1440;0)</f>
        <v/>
      </c>
    </row>
    <row r="123">
      <c r="A123">
        <f>$A$5</f>
        <v/>
      </c>
      <c r="B123" s="6">
        <f>INT($C$5)+1</f>
        <v/>
      </c>
      <c r="C123">
        <f>IF(OR(WEEKDAY($B123,2)=7,WEEKDAY($B123,2)=8),0,1)</f>
        <v/>
      </c>
      <c r="D123" s="7">
        <f>B123+8.5/24</f>
        <v/>
      </c>
      <c r="E123" s="7">
        <f>B123+17.5/24</f>
        <v/>
      </c>
      <c r="F123" s="7">
        <f>MAX(D123;$C$5)</f>
        <v/>
      </c>
      <c r="G123" s="7">
        <f>MIN(E123;$E$5)</f>
        <v/>
      </c>
      <c r="H123">
        <f>IF(AND(C123=1;F123&lt;G123),(G123-F123)*1440;0)</f>
        <v/>
      </c>
      <c r="I123">
        <f>IF(AND(C123=1;MAX(D123;$D$5)&lt;MIN(E123;$E$5)),(MIN(E123;$E$5)-MAX(D123;$D$5))*1440;0)</f>
        <v/>
      </c>
    </row>
    <row r="124">
      <c r="A124">
        <f>$A$5</f>
        <v/>
      </c>
      <c r="B124" s="6">
        <f>INT($C$5)+2</f>
        <v/>
      </c>
      <c r="C124">
        <f>IF(OR(WEEKDAY($B124,2)=7,WEEKDAY($B124,2)=8),0,1)</f>
        <v/>
      </c>
      <c r="D124" s="7">
        <f>B124+8.5/24</f>
        <v/>
      </c>
      <c r="E124" s="7">
        <f>B124+17.5/24</f>
        <v/>
      </c>
      <c r="F124" s="7">
        <f>MAX(D124;$C$5)</f>
        <v/>
      </c>
      <c r="G124" s="7">
        <f>MIN(E124;$E$5)</f>
        <v/>
      </c>
      <c r="H124">
        <f>IF(AND(C124=1;F124&lt;G124),(G124-F124)*1440;0)</f>
        <v/>
      </c>
      <c r="I124">
        <f>IF(AND(C124=1;MAX(D124;$D$5)&lt;MIN(E124;$E$5)),(MIN(E124;$E$5)-MAX(D124;$D$5))*1440;0)</f>
        <v/>
      </c>
    </row>
    <row r="125">
      <c r="A125">
        <f>$A$5</f>
        <v/>
      </c>
      <c r="B125" s="6">
        <f>INT($C$5)+3</f>
        <v/>
      </c>
      <c r="C125">
        <f>IF(OR(WEEKDAY($B125,2)=7,WEEKDAY($B125,2)=8),0,1)</f>
        <v/>
      </c>
      <c r="D125" s="7">
        <f>B125+8.5/24</f>
        <v/>
      </c>
      <c r="E125" s="7">
        <f>B125+17.5/24</f>
        <v/>
      </c>
      <c r="F125" s="7">
        <f>MAX(D125;$C$5)</f>
        <v/>
      </c>
      <c r="G125" s="7">
        <f>MIN(E125;$E$5)</f>
        <v/>
      </c>
      <c r="H125">
        <f>IF(AND(C125=1;F125&lt;G125),(G125-F125)*1440;0)</f>
        <v/>
      </c>
      <c r="I125">
        <f>IF(AND(C125=1;MAX(D125;$D$5)&lt;MIN(E125;$E$5)),(MIN(E125;$E$5)-MAX(D125;$D$5))*1440;0)</f>
        <v/>
      </c>
    </row>
    <row r="126">
      <c r="A126">
        <f>$A$5</f>
        <v/>
      </c>
      <c r="B126" s="6">
        <f>INT($C$5)+4</f>
        <v/>
      </c>
      <c r="C126">
        <f>IF(OR(WEEKDAY($B126,2)=7,WEEKDAY($B126,2)=8),0,1)</f>
        <v/>
      </c>
      <c r="D126" s="7">
        <f>B126+8.5/24</f>
        <v/>
      </c>
      <c r="E126" s="7">
        <f>B126+17.5/24</f>
        <v/>
      </c>
      <c r="F126" s="7">
        <f>MAX(D126;$C$5)</f>
        <v/>
      </c>
      <c r="G126" s="7">
        <f>MIN(E126;$E$5)</f>
        <v/>
      </c>
      <c r="H126">
        <f>IF(AND(C126=1;F126&lt;G126),(G126-F126)*1440;0)</f>
        <v/>
      </c>
      <c r="I126">
        <f>IF(AND(C126=1;MAX(D126;$D$5)&lt;MIN(E126;$E$5)),(MIN(E126;$E$5)-MAX(D126;$D$5))*1440;0)</f>
        <v/>
      </c>
    </row>
    <row r="127">
      <c r="A127">
        <f>$A$5</f>
        <v/>
      </c>
      <c r="B127" s="6">
        <f>INT($C$5)+5</f>
        <v/>
      </c>
      <c r="C127">
        <f>IF(OR(WEEKDAY($B127,2)=7,WEEKDAY($B127,2)=8),0,1)</f>
        <v/>
      </c>
      <c r="D127" s="7">
        <f>B127+8.5/24</f>
        <v/>
      </c>
      <c r="E127" s="7">
        <f>B127+17.5/24</f>
        <v/>
      </c>
      <c r="F127" s="7">
        <f>MAX(D127;$C$5)</f>
        <v/>
      </c>
      <c r="G127" s="7">
        <f>MIN(E127;$E$5)</f>
        <v/>
      </c>
      <c r="H127">
        <f>IF(AND(C127=1;F127&lt;G127),(G127-F127)*1440;0)</f>
        <v/>
      </c>
      <c r="I127">
        <f>IF(AND(C127=1;MAX(D127;$D$5)&lt;MIN(E127;$E$5)),(MIN(E127;$E$5)-MAX(D127;$D$5))*1440;0)</f>
        <v/>
      </c>
    </row>
    <row r="128">
      <c r="A128">
        <f>$A$5</f>
        <v/>
      </c>
      <c r="B128" s="6">
        <f>INT($C$5)+6</f>
        <v/>
      </c>
      <c r="C128">
        <f>IF(OR(WEEKDAY($B128,2)=7,WEEKDAY($B128,2)=8),0,1)</f>
        <v/>
      </c>
      <c r="D128" s="7">
        <f>B128+8.5/24</f>
        <v/>
      </c>
      <c r="E128" s="7">
        <f>B128+17.5/24</f>
        <v/>
      </c>
      <c r="F128" s="7">
        <f>MAX(D128;$C$5)</f>
        <v/>
      </c>
      <c r="G128" s="7">
        <f>MIN(E128;$E$5)</f>
        <v/>
      </c>
      <c r="H128">
        <f>IF(AND(C128=1;F128&lt;G128),(G128-F128)*1440;0)</f>
        <v/>
      </c>
      <c r="I128">
        <f>IF(AND(C128=1;MAX(D128;$D$5)&lt;MIN(E128;$E$5)),(MIN(E128;$E$5)-MAX(D128;$D$5))*1440;0)</f>
        <v/>
      </c>
    </row>
    <row r="129">
      <c r="A129">
        <f>$A$5</f>
        <v/>
      </c>
      <c r="B129" s="6">
        <f>INT($C$5)+7</f>
        <v/>
      </c>
      <c r="C129">
        <f>IF(OR(WEEKDAY($B129,2)=7,WEEKDAY($B129,2)=8),0,1)</f>
        <v/>
      </c>
      <c r="D129" s="7">
        <f>B129+8.5/24</f>
        <v/>
      </c>
      <c r="E129" s="7">
        <f>B129+17.5/24</f>
        <v/>
      </c>
      <c r="F129" s="7">
        <f>MAX(D129;$C$5)</f>
        <v/>
      </c>
      <c r="G129" s="7">
        <f>MIN(E129;$E$5)</f>
        <v/>
      </c>
      <c r="H129">
        <f>IF(AND(C129=1;F129&lt;G129),(G129-F129)*1440;0)</f>
        <v/>
      </c>
      <c r="I129">
        <f>IF(AND(C129=1;MAX(D129;$D$5)&lt;MIN(E129;$E$5)),(MIN(E129;$E$5)-MAX(D129;$D$5))*1440;0)</f>
        <v/>
      </c>
    </row>
    <row r="130">
      <c r="A130">
        <f>$A$5</f>
        <v/>
      </c>
      <c r="B130" s="6">
        <f>INT($C$5)+8</f>
        <v/>
      </c>
      <c r="C130">
        <f>IF(OR(WEEKDAY($B130,2)=7,WEEKDAY($B130,2)=8),0,1)</f>
        <v/>
      </c>
      <c r="D130" s="7">
        <f>B130+8.5/24</f>
        <v/>
      </c>
      <c r="E130" s="7">
        <f>B130+17.5/24</f>
        <v/>
      </c>
      <c r="F130" s="7">
        <f>MAX(D130;$C$5)</f>
        <v/>
      </c>
      <c r="G130" s="7">
        <f>MIN(E130;$E$5)</f>
        <v/>
      </c>
      <c r="H130">
        <f>IF(AND(C130=1;F130&lt;G130),(G130-F130)*1440;0)</f>
        <v/>
      </c>
      <c r="I130">
        <f>IF(AND(C130=1;MAX(D130;$D$5)&lt;MIN(E130;$E$5)),(MIN(E130;$E$5)-MAX(D130;$D$5))*1440;0)</f>
        <v/>
      </c>
    </row>
    <row r="131">
      <c r="A131">
        <f>$A$5</f>
        <v/>
      </c>
      <c r="B131" s="6">
        <f>INT($C$5)+9</f>
        <v/>
      </c>
      <c r="C131">
        <f>IF(OR(WEEKDAY($B131,2)=7,WEEKDAY($B131,2)=8),0,1)</f>
        <v/>
      </c>
      <c r="D131" s="7">
        <f>B131+8.5/24</f>
        <v/>
      </c>
      <c r="E131" s="7">
        <f>B131+17.5/24</f>
        <v/>
      </c>
      <c r="F131" s="7">
        <f>MAX(D131;$C$5)</f>
        <v/>
      </c>
      <c r="G131" s="7">
        <f>MIN(E131;$E$5)</f>
        <v/>
      </c>
      <c r="H131">
        <f>IF(AND(C131=1;F131&lt;G131),(G131-F131)*1440;0)</f>
        <v/>
      </c>
      <c r="I131">
        <f>IF(AND(C131=1;MAX(D131;$D$5)&lt;MIN(E131;$E$5)),(MIN(E131;$E$5)-MAX(D131;$D$5))*1440;0)</f>
        <v/>
      </c>
    </row>
    <row r="132">
      <c r="A132">
        <f>$A$5</f>
        <v/>
      </c>
      <c r="B132" s="6">
        <f>INT($C$5)+10</f>
        <v/>
      </c>
      <c r="C132">
        <f>IF(OR(WEEKDAY($B132,2)=7,WEEKDAY($B132,2)=8),0,1)</f>
        <v/>
      </c>
      <c r="D132" s="7">
        <f>B132+8.5/24</f>
        <v/>
      </c>
      <c r="E132" s="7">
        <f>B132+17.5/24</f>
        <v/>
      </c>
      <c r="F132" s="7">
        <f>MAX(D132;$C$5)</f>
        <v/>
      </c>
      <c r="G132" s="7">
        <f>MIN(E132;$E$5)</f>
        <v/>
      </c>
      <c r="H132">
        <f>IF(AND(C132=1;F132&lt;G132),(G132-F132)*1440;0)</f>
        <v/>
      </c>
      <c r="I132">
        <f>IF(AND(C132=1;MAX(D132;$D$5)&lt;MIN(E132;$E$5)),(MIN(E132;$E$5)-MAX(D132;$D$5))*1440;0)</f>
        <v/>
      </c>
    </row>
    <row r="133">
      <c r="A133">
        <f>$A$5</f>
        <v/>
      </c>
      <c r="B133" s="6">
        <f>INT($C$5)+11</f>
        <v/>
      </c>
      <c r="C133">
        <f>IF(OR(WEEKDAY($B133,2)=7,WEEKDAY($B133,2)=8),0,1)</f>
        <v/>
      </c>
      <c r="D133" s="7">
        <f>B133+8.5/24</f>
        <v/>
      </c>
      <c r="E133" s="7">
        <f>B133+17.5/24</f>
        <v/>
      </c>
      <c r="F133" s="7">
        <f>MAX(D133;$C$5)</f>
        <v/>
      </c>
      <c r="G133" s="7">
        <f>MIN(E133;$E$5)</f>
        <v/>
      </c>
      <c r="H133">
        <f>IF(AND(C133=1;F133&lt;G133),(G133-F133)*1440;0)</f>
        <v/>
      </c>
      <c r="I133">
        <f>IF(AND(C133=1;MAX(D133;$D$5)&lt;MIN(E133;$E$5)),(MIN(E133;$E$5)-MAX(D133;$D$5))*1440;0)</f>
        <v/>
      </c>
    </row>
    <row r="134">
      <c r="A134">
        <f>$A$5</f>
        <v/>
      </c>
      <c r="B134" s="6">
        <f>INT($C$5)+12</f>
        <v/>
      </c>
      <c r="C134">
        <f>IF(OR(WEEKDAY($B134,2)=7,WEEKDAY($B134,2)=8),0,1)</f>
        <v/>
      </c>
      <c r="D134" s="7">
        <f>B134+8.5/24</f>
        <v/>
      </c>
      <c r="E134" s="7">
        <f>B134+17.5/24</f>
        <v/>
      </c>
      <c r="F134" s="7">
        <f>MAX(D134;$C$5)</f>
        <v/>
      </c>
      <c r="G134" s="7">
        <f>MIN(E134;$E$5)</f>
        <v/>
      </c>
      <c r="H134">
        <f>IF(AND(C134=1;F134&lt;G134),(G134-F134)*1440;0)</f>
        <v/>
      </c>
      <c r="I134">
        <f>IF(AND(C134=1;MAX(D134;$D$5)&lt;MIN(E134;$E$5)),(MIN(E134;$E$5)-MAX(D134;$D$5))*1440;0)</f>
        <v/>
      </c>
    </row>
    <row r="135">
      <c r="A135">
        <f>$A$5</f>
        <v/>
      </c>
      <c r="B135" s="6">
        <f>INT($C$5)+13</f>
        <v/>
      </c>
      <c r="C135">
        <f>IF(OR(WEEKDAY($B135,2)=7,WEEKDAY($B135,2)=8),0,1)</f>
        <v/>
      </c>
      <c r="D135" s="7">
        <f>B135+8.5/24</f>
        <v/>
      </c>
      <c r="E135" s="7">
        <f>B135+17.5/24</f>
        <v/>
      </c>
      <c r="F135" s="7">
        <f>MAX(D135;$C$5)</f>
        <v/>
      </c>
      <c r="G135" s="7">
        <f>MIN(E135;$E$5)</f>
        <v/>
      </c>
      <c r="H135">
        <f>IF(AND(C135=1;F135&lt;G135),(G135-F135)*1440;0)</f>
        <v/>
      </c>
      <c r="I135">
        <f>IF(AND(C135=1;MAX(D135;$D$5)&lt;MIN(E135;$E$5)),(MIN(E135;$E$5)-MAX(D135;$D$5))*1440;0)</f>
        <v/>
      </c>
    </row>
    <row r="136">
      <c r="A136">
        <f>$A$5</f>
        <v/>
      </c>
      <c r="B136" s="6">
        <f>INT($C$5)+14</f>
        <v/>
      </c>
      <c r="C136">
        <f>IF(OR(WEEKDAY($B136,2)=7,WEEKDAY($B136,2)=8),0,1)</f>
        <v/>
      </c>
      <c r="D136" s="7">
        <f>B136+8.5/24</f>
        <v/>
      </c>
      <c r="E136" s="7">
        <f>B136+17.5/24</f>
        <v/>
      </c>
      <c r="F136" s="7">
        <f>MAX(D136;$C$5)</f>
        <v/>
      </c>
      <c r="G136" s="7">
        <f>MIN(E136;$E$5)</f>
        <v/>
      </c>
      <c r="H136">
        <f>IF(AND(C136=1;F136&lt;G136),(G136-F136)*1440;0)</f>
        <v/>
      </c>
      <c r="I136">
        <f>IF(AND(C136=1;MAX(D136;$D$5)&lt;MIN(E136;$E$5)),(MIN(E136;$E$5)-MAX(D136;$D$5))*1440;0)</f>
        <v/>
      </c>
    </row>
    <row r="137">
      <c r="A137">
        <f>$A$5</f>
        <v/>
      </c>
      <c r="B137" s="6">
        <f>INT($C$5)+15</f>
        <v/>
      </c>
      <c r="C137">
        <f>IF(OR(WEEKDAY($B137,2)=7,WEEKDAY($B137,2)=8),0,1)</f>
        <v/>
      </c>
      <c r="D137" s="7">
        <f>B137+8.5/24</f>
        <v/>
      </c>
      <c r="E137" s="7">
        <f>B137+17.5/24</f>
        <v/>
      </c>
      <c r="F137" s="7">
        <f>MAX(D137;$C$5)</f>
        <v/>
      </c>
      <c r="G137" s="7">
        <f>MIN(E137;$E$5)</f>
        <v/>
      </c>
      <c r="H137">
        <f>IF(AND(C137=1;F137&lt;G137),(G137-F137)*1440;0)</f>
        <v/>
      </c>
      <c r="I137">
        <f>IF(AND(C137=1;MAX(D137;$D$5)&lt;MIN(E137;$E$5)),(MIN(E137;$E$5)-MAX(D137;$D$5))*1440;0)</f>
        <v/>
      </c>
    </row>
    <row r="138">
      <c r="A138">
        <f>$A$5</f>
        <v/>
      </c>
      <c r="B138" s="6">
        <f>INT($C$5)+16</f>
        <v/>
      </c>
      <c r="C138">
        <f>IF(OR(WEEKDAY($B138,2)=7,WEEKDAY($B138,2)=8),0,1)</f>
        <v/>
      </c>
      <c r="D138" s="7">
        <f>B138+8.5/24</f>
        <v/>
      </c>
      <c r="E138" s="7">
        <f>B138+17.5/24</f>
        <v/>
      </c>
      <c r="F138" s="7">
        <f>MAX(D138;$C$5)</f>
        <v/>
      </c>
      <c r="G138" s="7">
        <f>MIN(E138;$E$5)</f>
        <v/>
      </c>
      <c r="H138">
        <f>IF(AND(C138=1;F138&lt;G138),(G138-F138)*1440;0)</f>
        <v/>
      </c>
      <c r="I138">
        <f>IF(AND(C138=1;MAX(D138;$D$5)&lt;MIN(E138;$E$5)),(MIN(E138;$E$5)-MAX(D138;$D$5))*1440;0)</f>
        <v/>
      </c>
    </row>
    <row r="139">
      <c r="A139">
        <f>$A$5</f>
        <v/>
      </c>
      <c r="B139" s="6">
        <f>INT($C$5)+17</f>
        <v/>
      </c>
      <c r="C139">
        <f>IF(OR(WEEKDAY($B139,2)=7,WEEKDAY($B139,2)=8),0,1)</f>
        <v/>
      </c>
      <c r="D139" s="7">
        <f>B139+8.5/24</f>
        <v/>
      </c>
      <c r="E139" s="7">
        <f>B139+17.5/24</f>
        <v/>
      </c>
      <c r="F139" s="7">
        <f>MAX(D139;$C$5)</f>
        <v/>
      </c>
      <c r="G139" s="7">
        <f>MIN(E139;$E$5)</f>
        <v/>
      </c>
      <c r="H139">
        <f>IF(AND(C139=1;F139&lt;G139),(G139-F139)*1440;0)</f>
        <v/>
      </c>
      <c r="I139">
        <f>IF(AND(C139=1;MAX(D139;$D$5)&lt;MIN(E139;$E$5)),(MIN(E139;$E$5)-MAX(D139;$D$5))*1440;0)</f>
        <v/>
      </c>
    </row>
    <row r="140">
      <c r="A140">
        <f>$A$5</f>
        <v/>
      </c>
      <c r="B140" s="6">
        <f>INT($C$5)+18</f>
        <v/>
      </c>
      <c r="C140">
        <f>IF(OR(WEEKDAY($B140,2)=7,WEEKDAY($B140,2)=8),0,1)</f>
        <v/>
      </c>
      <c r="D140" s="7">
        <f>B140+8.5/24</f>
        <v/>
      </c>
      <c r="E140" s="7">
        <f>B140+17.5/24</f>
        <v/>
      </c>
      <c r="F140" s="7">
        <f>MAX(D140;$C$5)</f>
        <v/>
      </c>
      <c r="G140" s="7">
        <f>MIN(E140;$E$5)</f>
        <v/>
      </c>
      <c r="H140">
        <f>IF(AND(C140=1;F140&lt;G140),(G140-F140)*1440;0)</f>
        <v/>
      </c>
      <c r="I140">
        <f>IF(AND(C140=1;MAX(D140;$D$5)&lt;MIN(E140;$E$5)),(MIN(E140;$E$5)-MAX(D140;$D$5))*1440;0)</f>
        <v/>
      </c>
    </row>
    <row r="141">
      <c r="A141">
        <f>$A$5</f>
        <v/>
      </c>
      <c r="B141" s="6">
        <f>INT($C$5)+19</f>
        <v/>
      </c>
      <c r="C141">
        <f>IF(OR(WEEKDAY($B141,2)=7,WEEKDAY($B141,2)=8),0,1)</f>
        <v/>
      </c>
      <c r="D141" s="7">
        <f>B141+8.5/24</f>
        <v/>
      </c>
      <c r="E141" s="7">
        <f>B141+17.5/24</f>
        <v/>
      </c>
      <c r="F141" s="7">
        <f>MAX(D141;$C$5)</f>
        <v/>
      </c>
      <c r="G141" s="7">
        <f>MIN(E141;$E$5)</f>
        <v/>
      </c>
      <c r="H141">
        <f>IF(AND(C141=1;F141&lt;G141),(G141-F141)*1440;0)</f>
        <v/>
      </c>
      <c r="I141">
        <f>IF(AND(C141=1;MAX(D141;$D$5)&lt;MIN(E141;$E$5)),(MIN(E141;$E$5)-MAX(D141;$D$5))*1440;0)</f>
        <v/>
      </c>
    </row>
    <row r="142">
      <c r="A142">
        <f>$A$5</f>
        <v/>
      </c>
      <c r="B142" s="6">
        <f>INT($C$5)+20</f>
        <v/>
      </c>
      <c r="C142">
        <f>IF(OR(WEEKDAY($B142,2)=7,WEEKDAY($B142,2)=8),0,1)</f>
        <v/>
      </c>
      <c r="D142" s="7">
        <f>B142+8.5/24</f>
        <v/>
      </c>
      <c r="E142" s="7">
        <f>B142+17.5/24</f>
        <v/>
      </c>
      <c r="F142" s="7">
        <f>MAX(D142;$C$5)</f>
        <v/>
      </c>
      <c r="G142" s="7">
        <f>MIN(E142;$E$5)</f>
        <v/>
      </c>
      <c r="H142">
        <f>IF(AND(C142=1;F142&lt;G142),(G142-F142)*1440;0)</f>
        <v/>
      </c>
      <c r="I142">
        <f>IF(AND(C142=1;MAX(D142;$D$5)&lt;MIN(E142;$E$5)),(MIN(E142;$E$5)-MAX(D142;$D$5))*1440;0)</f>
        <v/>
      </c>
    </row>
    <row r="143">
      <c r="A143">
        <f>$A$5</f>
        <v/>
      </c>
      <c r="B143" s="6">
        <f>INT($C$5)+21</f>
        <v/>
      </c>
      <c r="C143">
        <f>IF(OR(WEEKDAY($B143,2)=7,WEEKDAY($B143,2)=8),0,1)</f>
        <v/>
      </c>
      <c r="D143" s="7">
        <f>B143+8.5/24</f>
        <v/>
      </c>
      <c r="E143" s="7">
        <f>B143+17.5/24</f>
        <v/>
      </c>
      <c r="F143" s="7">
        <f>MAX(D143;$C$5)</f>
        <v/>
      </c>
      <c r="G143" s="7">
        <f>MIN(E143;$E$5)</f>
        <v/>
      </c>
      <c r="H143">
        <f>IF(AND(C143=1;F143&lt;G143),(G143-F143)*1440;0)</f>
        <v/>
      </c>
      <c r="I143">
        <f>IF(AND(C143=1;MAX(D143;$D$5)&lt;MIN(E143;$E$5)),(MIN(E143;$E$5)-MAX(D143;$D$5))*1440;0)</f>
        <v/>
      </c>
    </row>
    <row r="144">
      <c r="A144">
        <f>$A$5</f>
        <v/>
      </c>
      <c r="B144" s="6">
        <f>INT($C$5)+22</f>
        <v/>
      </c>
      <c r="C144">
        <f>IF(OR(WEEKDAY($B144,2)=7,WEEKDAY($B144,2)=8),0,1)</f>
        <v/>
      </c>
      <c r="D144" s="7">
        <f>B144+8.5/24</f>
        <v/>
      </c>
      <c r="E144" s="7">
        <f>B144+17.5/24</f>
        <v/>
      </c>
      <c r="F144" s="7">
        <f>MAX(D144;$C$5)</f>
        <v/>
      </c>
      <c r="G144" s="7">
        <f>MIN(E144;$E$5)</f>
        <v/>
      </c>
      <c r="H144">
        <f>IF(AND(C144=1;F144&lt;G144),(G144-F144)*1440;0)</f>
        <v/>
      </c>
      <c r="I144">
        <f>IF(AND(C144=1;MAX(D144;$D$5)&lt;MIN(E144;$E$5)),(MIN(E144;$E$5)-MAX(D144;$D$5))*1440;0)</f>
        <v/>
      </c>
    </row>
    <row r="145">
      <c r="A145">
        <f>$A$5</f>
        <v/>
      </c>
      <c r="B145" s="6">
        <f>INT($C$5)+23</f>
        <v/>
      </c>
      <c r="C145">
        <f>IF(OR(WEEKDAY($B145,2)=7,WEEKDAY($B145,2)=8),0,1)</f>
        <v/>
      </c>
      <c r="D145" s="7">
        <f>B145+8.5/24</f>
        <v/>
      </c>
      <c r="E145" s="7">
        <f>B145+17.5/24</f>
        <v/>
      </c>
      <c r="F145" s="7">
        <f>MAX(D145;$C$5)</f>
        <v/>
      </c>
      <c r="G145" s="7">
        <f>MIN(E145;$E$5)</f>
        <v/>
      </c>
      <c r="H145">
        <f>IF(AND(C145=1;F145&lt;G145),(G145-F145)*1440;0)</f>
        <v/>
      </c>
      <c r="I145">
        <f>IF(AND(C145=1;MAX(D145;$D$5)&lt;MIN(E145;$E$5)),(MIN(E145;$E$5)-MAX(D145;$D$5))*1440;0)</f>
        <v/>
      </c>
    </row>
    <row r="146">
      <c r="A146">
        <f>$A$5</f>
        <v/>
      </c>
      <c r="B146" s="6">
        <f>INT($C$5)+24</f>
        <v/>
      </c>
      <c r="C146">
        <f>IF(OR(WEEKDAY($B146,2)=7,WEEKDAY($B146,2)=8),0,1)</f>
        <v/>
      </c>
      <c r="D146" s="7">
        <f>B146+8.5/24</f>
        <v/>
      </c>
      <c r="E146" s="7">
        <f>B146+17.5/24</f>
        <v/>
      </c>
      <c r="F146" s="7">
        <f>MAX(D146;$C$5)</f>
        <v/>
      </c>
      <c r="G146" s="7">
        <f>MIN(E146;$E$5)</f>
        <v/>
      </c>
      <c r="H146">
        <f>IF(AND(C146=1;F146&lt;G146),(G146-F146)*1440;0)</f>
        <v/>
      </c>
      <c r="I146">
        <f>IF(AND(C146=1;MAX(D146;$D$5)&lt;MIN(E146;$E$5)),(MIN(E146;$E$5)-MAX(D146;$D$5))*1440;0)</f>
        <v/>
      </c>
    </row>
    <row r="147">
      <c r="A147">
        <f>$A$5</f>
        <v/>
      </c>
      <c r="B147" s="6">
        <f>INT($C$5)+25</f>
        <v/>
      </c>
      <c r="C147">
        <f>IF(OR(WEEKDAY($B147,2)=7,WEEKDAY($B147,2)=8),0,1)</f>
        <v/>
      </c>
      <c r="D147" s="7">
        <f>B147+8.5/24</f>
        <v/>
      </c>
      <c r="E147" s="7">
        <f>B147+17.5/24</f>
        <v/>
      </c>
      <c r="F147" s="7">
        <f>MAX(D147;$C$5)</f>
        <v/>
      </c>
      <c r="G147" s="7">
        <f>MIN(E147;$E$5)</f>
        <v/>
      </c>
      <c r="H147">
        <f>IF(AND(C147=1;F147&lt;G147),(G147-F147)*1440;0)</f>
        <v/>
      </c>
      <c r="I147">
        <f>IF(AND(C147=1;MAX(D147;$D$5)&lt;MIN(E147;$E$5)),(MIN(E147;$E$5)-MAX(D147;$D$5))*1440;0)</f>
        <v/>
      </c>
    </row>
    <row r="148">
      <c r="A148">
        <f>$A$5</f>
        <v/>
      </c>
      <c r="B148" s="6">
        <f>INT($C$5)+26</f>
        <v/>
      </c>
      <c r="C148">
        <f>IF(OR(WEEKDAY($B148,2)=7,WEEKDAY($B148,2)=8),0,1)</f>
        <v/>
      </c>
      <c r="D148" s="7">
        <f>B148+8.5/24</f>
        <v/>
      </c>
      <c r="E148" s="7">
        <f>B148+17.5/24</f>
        <v/>
      </c>
      <c r="F148" s="7">
        <f>MAX(D148;$C$5)</f>
        <v/>
      </c>
      <c r="G148" s="7">
        <f>MIN(E148;$E$5)</f>
        <v/>
      </c>
      <c r="H148">
        <f>IF(AND(C148=1;F148&lt;G148),(G148-F148)*1440;0)</f>
        <v/>
      </c>
      <c r="I148">
        <f>IF(AND(C148=1;MAX(D148;$D$5)&lt;MIN(E148;$E$5)),(MIN(E148;$E$5)-MAX(D148;$D$5))*1440;0)</f>
        <v/>
      </c>
    </row>
    <row r="149">
      <c r="A149">
        <f>$A$5</f>
        <v/>
      </c>
      <c r="B149" s="6">
        <f>INT($C$5)+27</f>
        <v/>
      </c>
      <c r="C149">
        <f>IF(OR(WEEKDAY($B149,2)=7,WEEKDAY($B149,2)=8),0,1)</f>
        <v/>
      </c>
      <c r="D149" s="7">
        <f>B149+8.5/24</f>
        <v/>
      </c>
      <c r="E149" s="7">
        <f>B149+17.5/24</f>
        <v/>
      </c>
      <c r="F149" s="7">
        <f>MAX(D149;$C$5)</f>
        <v/>
      </c>
      <c r="G149" s="7">
        <f>MIN(E149;$E$5)</f>
        <v/>
      </c>
      <c r="H149">
        <f>IF(AND(C149=1;F149&lt;G149),(G149-F149)*1440;0)</f>
        <v/>
      </c>
      <c r="I149">
        <f>IF(AND(C149=1;MAX(D149;$D$5)&lt;MIN(E149;$E$5)),(MIN(E149;$E$5)-MAX(D149;$D$5))*1440;0)</f>
        <v/>
      </c>
    </row>
    <row r="150">
      <c r="A150">
        <f>$A$5</f>
        <v/>
      </c>
      <c r="B150" s="6">
        <f>INT($C$5)+28</f>
        <v/>
      </c>
      <c r="C150">
        <f>IF(OR(WEEKDAY($B150,2)=7,WEEKDAY($B150,2)=8),0,1)</f>
        <v/>
      </c>
      <c r="D150" s="7">
        <f>B150+8.5/24</f>
        <v/>
      </c>
      <c r="E150" s="7">
        <f>B150+17.5/24</f>
        <v/>
      </c>
      <c r="F150" s="7">
        <f>MAX(D150;$C$5)</f>
        <v/>
      </c>
      <c r="G150" s="7">
        <f>MIN(E150;$E$5)</f>
        <v/>
      </c>
      <c r="H150">
        <f>IF(AND(C150=1;F150&lt;G150),(G150-F150)*1440;0)</f>
        <v/>
      </c>
      <c r="I150">
        <f>IF(AND(C150=1;MAX(D150;$D$5)&lt;MIN(E150;$E$5)),(MIN(E150;$E$5)-MAX(D150;$D$5))*1440;0)</f>
        <v/>
      </c>
    </row>
    <row r="151">
      <c r="A151">
        <f>$A$5</f>
        <v/>
      </c>
      <c r="B151" s="6">
        <f>INT($C$5)+29</f>
        <v/>
      </c>
      <c r="C151">
        <f>IF(OR(WEEKDAY($B151,2)=7,WEEKDAY($B151,2)=8),0,1)</f>
        <v/>
      </c>
      <c r="D151" s="7">
        <f>B151+8.5/24</f>
        <v/>
      </c>
      <c r="E151" s="7">
        <f>B151+17.5/24</f>
        <v/>
      </c>
      <c r="F151" s="7">
        <f>MAX(D151;$C$5)</f>
        <v/>
      </c>
      <c r="G151" s="7">
        <f>MIN(E151;$E$5)</f>
        <v/>
      </c>
      <c r="H151">
        <f>IF(AND(C151=1;F151&lt;G151),(G151-F151)*1440;0)</f>
        <v/>
      </c>
      <c r="I151">
        <f>IF(AND(C151=1;MAX(D151;$D$5)&lt;MIN(E151;$E$5)),(MIN(E151;$E$5)-MAX(D151;$D$5))*1440;0)</f>
        <v/>
      </c>
    </row>
    <row r="152">
      <c r="A152">
        <f>$A$5</f>
        <v/>
      </c>
      <c r="B152" s="6">
        <f>INT($C$5)+30</f>
        <v/>
      </c>
      <c r="C152">
        <f>IF(OR(WEEKDAY($B152,2)=7,WEEKDAY($B152,2)=8),0,1)</f>
        <v/>
      </c>
      <c r="D152" s="7">
        <f>B152+8.5/24</f>
        <v/>
      </c>
      <c r="E152" s="7">
        <f>B152+17.5/24</f>
        <v/>
      </c>
      <c r="F152" s="7">
        <f>MAX(D152;$C$5)</f>
        <v/>
      </c>
      <c r="G152" s="7">
        <f>MIN(E152;$E$5)</f>
        <v/>
      </c>
      <c r="H152">
        <f>IF(AND(C152=1;F152&lt;G152),(G152-F152)*1440;0)</f>
        <v/>
      </c>
      <c r="I152">
        <f>IF(AND(C152=1;MAX(D152;$D$5)&lt;MIN(E152;$E$5)),(MIN(E152;$E$5)-MAX(D152;$D$5))*1440;0)</f>
        <v/>
      </c>
    </row>
    <row r="153">
      <c r="A153">
        <f>$A$5</f>
        <v/>
      </c>
      <c r="B153" s="6">
        <f>INT($C$5)+31</f>
        <v/>
      </c>
      <c r="C153">
        <f>IF(OR(WEEKDAY($B153,2)=7,WEEKDAY($B153,2)=8),0,1)</f>
        <v/>
      </c>
      <c r="D153" s="7">
        <f>B153+8.5/24</f>
        <v/>
      </c>
      <c r="E153" s="7">
        <f>B153+17.5/24</f>
        <v/>
      </c>
      <c r="F153" s="7">
        <f>MAX(D153;$C$5)</f>
        <v/>
      </c>
      <c r="G153" s="7">
        <f>MIN(E153;$E$5)</f>
        <v/>
      </c>
      <c r="H153">
        <f>IF(AND(C153=1;F153&lt;G153),(G153-F153)*1440;0)</f>
        <v/>
      </c>
      <c r="I153">
        <f>IF(AND(C153=1;MAX(D153;$D$5)&lt;MIN(E153;$E$5)),(MIN(E153;$E$5)-MAX(D153;$D$5))*1440;0)</f>
        <v/>
      </c>
    </row>
    <row r="154">
      <c r="A154">
        <f>$A$5</f>
        <v/>
      </c>
      <c r="B154" s="6">
        <f>INT($C$5)+32</f>
        <v/>
      </c>
      <c r="C154">
        <f>IF(OR(WEEKDAY($B154,2)=7,WEEKDAY($B154,2)=8),0,1)</f>
        <v/>
      </c>
      <c r="D154" s="7">
        <f>B154+8.5/24</f>
        <v/>
      </c>
      <c r="E154" s="7">
        <f>B154+17.5/24</f>
        <v/>
      </c>
      <c r="F154" s="7">
        <f>MAX(D154;$C$5)</f>
        <v/>
      </c>
      <c r="G154" s="7">
        <f>MIN(E154;$E$5)</f>
        <v/>
      </c>
      <c r="H154">
        <f>IF(AND(C154=1;F154&lt;G154),(G154-F154)*1440;0)</f>
        <v/>
      </c>
      <c r="I154">
        <f>IF(AND(C154=1;MAX(D154;$D$5)&lt;MIN(E154;$E$5)),(MIN(E154;$E$5)-MAX(D154;$D$5))*1440;0)</f>
        <v/>
      </c>
    </row>
    <row r="155">
      <c r="A155">
        <f>$A$5</f>
        <v/>
      </c>
      <c r="B155" s="6">
        <f>INT($C$5)+33</f>
        <v/>
      </c>
      <c r="C155">
        <f>IF(OR(WEEKDAY($B155,2)=7,WEEKDAY($B155,2)=8),0,1)</f>
        <v/>
      </c>
      <c r="D155" s="7">
        <f>B155+8.5/24</f>
        <v/>
      </c>
      <c r="E155" s="7">
        <f>B155+17.5/24</f>
        <v/>
      </c>
      <c r="F155" s="7">
        <f>MAX(D155;$C$5)</f>
        <v/>
      </c>
      <c r="G155" s="7">
        <f>MIN(E155;$E$5)</f>
        <v/>
      </c>
      <c r="H155">
        <f>IF(AND(C155=1;F155&lt;G155),(G155-F155)*1440;0)</f>
        <v/>
      </c>
      <c r="I155">
        <f>IF(AND(C155=1;MAX(D155;$D$5)&lt;MIN(E155;$E$5)),(MIN(E155;$E$5)-MAX(D155;$D$5))*1440;0)</f>
        <v/>
      </c>
    </row>
    <row r="156">
      <c r="A156">
        <f>$A$5</f>
        <v/>
      </c>
      <c r="B156" s="6">
        <f>INT($C$5)+34</f>
        <v/>
      </c>
      <c r="C156">
        <f>IF(OR(WEEKDAY($B156,2)=7,WEEKDAY($B156,2)=8),0,1)</f>
        <v/>
      </c>
      <c r="D156" s="7">
        <f>B156+8.5/24</f>
        <v/>
      </c>
      <c r="E156" s="7">
        <f>B156+17.5/24</f>
        <v/>
      </c>
      <c r="F156" s="7">
        <f>MAX(D156;$C$5)</f>
        <v/>
      </c>
      <c r="G156" s="7">
        <f>MIN(E156;$E$5)</f>
        <v/>
      </c>
      <c r="H156">
        <f>IF(AND(C156=1;F156&lt;G156),(G156-F156)*1440;0)</f>
        <v/>
      </c>
      <c r="I156">
        <f>IF(AND(C156=1;MAX(D156;$D$5)&lt;MIN(E156;$E$5)),(MIN(E156;$E$5)-MAX(D156;$D$5))*1440;0)</f>
        <v/>
      </c>
    </row>
    <row r="157">
      <c r="A157">
        <f>$A$5</f>
        <v/>
      </c>
      <c r="B157" s="6">
        <f>INT($C$5)+35</f>
        <v/>
      </c>
      <c r="C157">
        <f>IF(OR(WEEKDAY($B157,2)=7,WEEKDAY($B157,2)=8),0,1)</f>
        <v/>
      </c>
      <c r="D157" s="7">
        <f>B157+8.5/24</f>
        <v/>
      </c>
      <c r="E157" s="7">
        <f>B157+17.5/24</f>
        <v/>
      </c>
      <c r="F157" s="7">
        <f>MAX(D157;$C$5)</f>
        <v/>
      </c>
      <c r="G157" s="7">
        <f>MIN(E157;$E$5)</f>
        <v/>
      </c>
      <c r="H157">
        <f>IF(AND(C157=1;F157&lt;G157),(G157-F157)*1440;0)</f>
        <v/>
      </c>
      <c r="I157">
        <f>IF(AND(C157=1;MAX(D157;$D$5)&lt;MIN(E157;$E$5)),(MIN(E157;$E$5)-MAX(D157;$D$5))*1440;0)</f>
        <v/>
      </c>
    </row>
    <row r="158">
      <c r="A158">
        <f>$A$5</f>
        <v/>
      </c>
      <c r="B158" s="6">
        <f>INT($C$5)+36</f>
        <v/>
      </c>
      <c r="C158">
        <f>IF(OR(WEEKDAY($B158,2)=7,WEEKDAY($B158,2)=8),0,1)</f>
        <v/>
      </c>
      <c r="D158" s="7">
        <f>B158+8.5/24</f>
        <v/>
      </c>
      <c r="E158" s="7">
        <f>B158+17.5/24</f>
        <v/>
      </c>
      <c r="F158" s="7">
        <f>MAX(D158;$C$5)</f>
        <v/>
      </c>
      <c r="G158" s="7">
        <f>MIN(E158;$E$5)</f>
        <v/>
      </c>
      <c r="H158">
        <f>IF(AND(C158=1;F158&lt;G158),(G158-F158)*1440;0)</f>
        <v/>
      </c>
      <c r="I158">
        <f>IF(AND(C158=1;MAX(D158;$D$5)&lt;MIN(E158;$E$5)),(MIN(E158;$E$5)-MAX(D158;$D$5))*1440;0)</f>
        <v/>
      </c>
    </row>
    <row r="159">
      <c r="A159">
        <f>$A$5</f>
        <v/>
      </c>
      <c r="B159" s="6">
        <f>INT($C$5)+37</f>
        <v/>
      </c>
      <c r="C159">
        <f>IF(OR(WEEKDAY($B159,2)=7,WEEKDAY($B159,2)=8),0,1)</f>
        <v/>
      </c>
      <c r="D159" s="7">
        <f>B159+8.5/24</f>
        <v/>
      </c>
      <c r="E159" s="7">
        <f>B159+17.5/24</f>
        <v/>
      </c>
      <c r="F159" s="7">
        <f>MAX(D159;$C$5)</f>
        <v/>
      </c>
      <c r="G159" s="7">
        <f>MIN(E159;$E$5)</f>
        <v/>
      </c>
      <c r="H159">
        <f>IF(AND(C159=1;F159&lt;G159),(G159-F159)*1440;0)</f>
        <v/>
      </c>
      <c r="I159">
        <f>IF(AND(C159=1;MAX(D159;$D$5)&lt;MIN(E159;$E$5)),(MIN(E159;$E$5)-MAX(D159;$D$5))*1440;0)</f>
        <v/>
      </c>
    </row>
    <row r="160">
      <c r="A160">
        <f>$A$5</f>
        <v/>
      </c>
      <c r="B160" s="6">
        <f>INT($C$5)+38</f>
        <v/>
      </c>
      <c r="C160">
        <f>IF(OR(WEEKDAY($B160,2)=7,WEEKDAY($B160,2)=8),0,1)</f>
        <v/>
      </c>
      <c r="D160" s="7">
        <f>B160+8.5/24</f>
        <v/>
      </c>
      <c r="E160" s="7">
        <f>B160+17.5/24</f>
        <v/>
      </c>
      <c r="F160" s="7">
        <f>MAX(D160;$C$5)</f>
        <v/>
      </c>
      <c r="G160" s="7">
        <f>MIN(E160;$E$5)</f>
        <v/>
      </c>
      <c r="H160">
        <f>IF(AND(C160=1;F160&lt;G160),(G160-F160)*1440;0)</f>
        <v/>
      </c>
      <c r="I160">
        <f>IF(AND(C160=1;MAX(D160;$D$5)&lt;MIN(E160;$E$5)),(MIN(E160;$E$5)-MAX(D160;$D$5))*1440;0)</f>
        <v/>
      </c>
    </row>
    <row r="161">
      <c r="A161">
        <f>$A$5</f>
        <v/>
      </c>
      <c r="B161" s="6">
        <f>INT($C$5)+39</f>
        <v/>
      </c>
      <c r="C161">
        <f>IF(OR(WEEKDAY($B161,2)=7,WEEKDAY($B161,2)=8),0,1)</f>
        <v/>
      </c>
      <c r="D161" s="7">
        <f>B161+8.5/24</f>
        <v/>
      </c>
      <c r="E161" s="7">
        <f>B161+17.5/24</f>
        <v/>
      </c>
      <c r="F161" s="7">
        <f>MAX(D161;$C$5)</f>
        <v/>
      </c>
      <c r="G161" s="7">
        <f>MIN(E161;$E$5)</f>
        <v/>
      </c>
      <c r="H161">
        <f>IF(AND(C161=1;F161&lt;G161),(G161-F161)*1440;0)</f>
        <v/>
      </c>
      <c r="I161">
        <f>IF(AND(C161=1;MAX(D161;$D$5)&lt;MIN(E161;$E$5)),(MIN(E161;$E$5)-MAX(D161;$D$5))*1440;0)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6" customWidth="1" min="4" max="4"/>
    <col width="12" customWidth="1" min="5" max="5"/>
    <col width="16" customWidth="1" min="6" max="6"/>
    <col width="16" customWidth="1" min="7" max="7"/>
    <col width="12" customWidth="1" min="8" max="8"/>
  </cols>
  <sheetData>
    <row r="1">
      <c r="A1" s="8" t="inlineStr">
        <is>
          <t>Отчёт «Карточка на исполнение» — сводка по группам за период</t>
        </is>
      </c>
    </row>
    <row r="2">
      <c r="A2" s="9" t="inlineStr">
        <is>
          <t>Период задан по ДАТЕ ВЫПОЛНЕНИЯ (колонка E детализации)</t>
        </is>
      </c>
    </row>
    <row r="4">
      <c r="A4" s="10" t="inlineStr">
        <is>
          <t>с</t>
        </is>
      </c>
      <c r="B4" s="11" t="n">
        <v>46266</v>
      </c>
      <c r="C4" s="10" t="inlineStr">
        <is>
          <t>по</t>
        </is>
      </c>
      <c r="D4" s="11" t="n">
        <v>46295</v>
      </c>
    </row>
    <row r="6">
      <c r="A6" s="1" t="inlineStr">
        <is>
          <t>Группа</t>
        </is>
      </c>
      <c r="B6" s="1" t="inlineStr">
        <is>
          <t>Общее кол-во</t>
        </is>
      </c>
      <c r="C6" s="1" t="inlineStr">
        <is>
          <t>В к/срок (1ч)</t>
        </is>
      </c>
      <c r="D6" s="1" t="inlineStr">
        <is>
          <t>Нарушения (1ч)</t>
        </is>
      </c>
      <c r="E6" s="1" t="inlineStr">
        <is>
          <t>% (1ч)</t>
        </is>
      </c>
      <c r="F6" s="1" t="inlineStr">
        <is>
          <t>В к/срок (8ч)</t>
        </is>
      </c>
      <c r="G6" s="1" t="inlineStr">
        <is>
          <t>Нарушения (8ч)</t>
        </is>
      </c>
      <c r="H6" s="1" t="inlineStr">
        <is>
          <t>% (8ч)</t>
        </is>
      </c>
    </row>
    <row r="7">
      <c r="A7" t="inlineStr">
        <is>
          <t>Сеть</t>
        </is>
      </c>
      <c r="B7">
        <f>SUMIFS(1;Детализация!$A$2:$A$5;$A7;Детализация!$E$2:$E$5;"&gt;="&amp;$B$4;Детализация!$E$2:$E$5;"&lt;="&amp;$D$4)</f>
        <v/>
      </c>
      <c r="C7">
        <f>B7-D7</f>
        <v/>
      </c>
      <c r="D7">
        <f>COUNTIFS(Детализация!$A$2:$A$5;$A7;Детализация!$E$2:$E$5;"&gt;="&amp;$B$4;Детализация!$E$2:$E$5;"&lt;="&amp;$D$4;Детализация!$H$2:$H$5;"Да")</f>
        <v/>
      </c>
      <c r="E7" s="4">
        <f>IF(B7=0;"";(B7-D7)/B7*100)</f>
        <v/>
      </c>
      <c r="F7">
        <f>B7-G7</f>
        <v/>
      </c>
      <c r="G7">
        <f>COUNTIFS(Детализация!$A$2:$A$5;$A7;Детализация!$E$2:$E$5;"&gt;="&amp;$B$4;Детализация!$E$2:$E$5;"&lt;="&amp;$D$4;Детализация!$I$2:$I$5;"Да")</f>
        <v/>
      </c>
      <c r="H7" s="4">
        <f>IF(B7=0;"";(B7-G7)/B7*100)</f>
        <v/>
      </c>
    </row>
    <row r="8">
      <c r="A8" t="inlineStr">
        <is>
          <t>Связь</t>
        </is>
      </c>
      <c r="B8">
        <f>SUMIFS(1;Детализация!$A$2:$A$5;$A8;Детализация!$E$2:$E$5;"&gt;="&amp;$B$4;Детализация!$E$2:$E$5;"&lt;="&amp;$D$4)</f>
        <v/>
      </c>
      <c r="C8">
        <f>B8-D8</f>
        <v/>
      </c>
      <c r="D8">
        <f>COUNTIFS(Детализация!$A$2:$A$5;$A8;Детализация!$E$2:$E$5;"&gt;="&amp;$B$4;Детализация!$E$2:$E$5;"&lt;="&amp;$D$4;Детализация!$H$2:$H$5;"Да")</f>
        <v/>
      </c>
      <c r="E8" s="4">
        <f>IF(B8=0;"";(B8-D8)/B8*100)</f>
        <v/>
      </c>
      <c r="F8">
        <f>B8-G8</f>
        <v/>
      </c>
      <c r="G8">
        <f>COUNTIFS(Детализация!$A$2:$A$5;$A8;Детализация!$E$2:$E$5;"&gt;="&amp;$B$4;Детализация!$E$2:$E$5;"&lt;="&amp;$D$4;Детализация!$I$2:$I$5;"Да")</f>
        <v/>
      </c>
      <c r="H8" s="4">
        <f>IF(B8=0;"";(B8-G8)/B8*100)</f>
        <v/>
      </c>
    </row>
    <row r="9">
      <c r="A9" t="inlineStr">
        <is>
          <t>Инфра</t>
        </is>
      </c>
      <c r="B9">
        <f>SUMIFS(1;Детализация!$A$2:$A$5;$A9;Детализация!$E$2:$E$5;"&gt;="&amp;$B$4;Детализация!$E$2:$E$5;"&lt;="&amp;$D$4)</f>
        <v/>
      </c>
      <c r="C9">
        <f>B9-D9</f>
        <v/>
      </c>
      <c r="D9">
        <f>COUNTIFS(Детализация!$A$2:$A$5;$A9;Детализация!$E$2:$E$5;"&gt;="&amp;$B$4;Детализация!$E$2:$E$5;"&lt;="&amp;$D$4;Детализация!$H$2:$H$5;"Да")</f>
        <v/>
      </c>
      <c r="E9" s="4">
        <f>IF(B9=0;"";(B9-D9)/B9*100)</f>
        <v/>
      </c>
      <c r="F9">
        <f>B9-G9</f>
        <v/>
      </c>
      <c r="G9">
        <f>COUNTIFS(Детализация!$A$2:$A$5;$A9;Детализация!$E$2:$E$5;"&gt;="&amp;$B$4;Детализация!$E$2:$E$5;"&lt;="&amp;$D$4;Детализация!$I$2:$I$5;"Да")</f>
        <v/>
      </c>
      <c r="H9" s="4">
        <f>IF(B9=0;"";(B9-G9)/B9*100)</f>
        <v/>
      </c>
    </row>
    <row r="10">
      <c r="A10" s="10" t="inlineStr">
        <is>
          <t>ИТОГО</t>
        </is>
      </c>
      <c r="B10" s="10">
        <f>SUM(B7:B9)</f>
        <v/>
      </c>
      <c r="C10" s="10">
        <f>SUM(C7:C9)</f>
        <v/>
      </c>
      <c r="D10" s="12">
        <f>SUM(D7:D9)</f>
        <v/>
      </c>
      <c r="E10" s="10">
        <f>IF(B10=0;"";(B10-D10)/B10*100)</f>
        <v/>
      </c>
      <c r="F10" s="10">
        <f>SUM(E7:E9)</f>
        <v/>
      </c>
      <c r="G10" s="12">
        <f>SUM(F7:F9)</f>
        <v/>
      </c>
      <c r="H10" s="10">
        <f>IF(B10=0;"";(B10-F10)/B10*100)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3" t="inlineStr">
        <is>
          <t>РАСЧЁТ РАБОЧЕГО ВРЕМЕНИ ЕСУД — КАК ЭТО РАБОТАЕТ</t>
        </is>
      </c>
    </row>
    <row r="3">
      <c r="A3" t="inlineStr">
        <is>
          <t>Правило: рабочие дни Пн-Пт, рабочие часы 08:30-17:30 (9 часов).</t>
        </is>
      </c>
    </row>
    <row r="4">
      <c r="A4" t="inlineStr">
        <is>
          <t>Выходные (Сб, Вс) и время вне окна НЕ считаются.</t>
        </is>
      </c>
    </row>
    <row r="6">
      <c r="A6" s="13" t="inlineStr">
        <is>
          <t>ПОЧЕМУ В ВАШЕМ ФАЙЛЕ СЧИТАЛОСЬ НЕПРАВИЛЬНО</t>
        </is>
      </c>
    </row>
    <row r="7">
      <c r="A7" t="inlineStr">
        <is>
          <t>1. Формула 'КОНЕЦ - НАЧАЛО' (или (B2-A2)*24) — это КАЛЕНДАРНОЕ время, а не рабочее.</t>
        </is>
      </c>
    </row>
    <row r="8">
      <c r="A8" t="inlineStr">
        <is>
          <t xml:space="preserve">   Она включает ночь, выходные и перерывы.</t>
        </is>
      </c>
    </row>
    <row r="9">
      <c r="A9" t="inlineStr">
        <is>
          <t>2. Нет привязки к окну 08:30-17:30. Если начало в 06:00, формула считает с 06:00, а не с 08:30.</t>
        </is>
      </c>
    </row>
    <row r="10">
      <c r="A10" t="inlineStr">
        <is>
          <t>3. Нет учёта выходных. Пт 18:00 + 1 ч = Сб 19:00, но рабочее время = 0.</t>
        </is>
      </c>
    </row>
    <row r="12">
      <c r="A12" s="13" t="inlineStr">
        <is>
          <t>КАК СЕЙЧАС СЧИТАЕТ ФАЙЛ</t>
        </is>
      </c>
    </row>
    <row r="13">
      <c r="A13" t="inlineStr">
        <is>
          <t>1. Лист «Детализация» — ваши данные: Группа, Исполнитель, Дата передачи, Дата назначения, Дата выполнения.</t>
        </is>
      </c>
    </row>
    <row r="14">
      <c r="A14" t="inlineStr">
        <is>
          <t>2. Лист «Время» — помощник: для каждой строки детализации раскрывает 40 дней.</t>
        </is>
      </c>
    </row>
    <row r="15">
      <c r="A15" t="inlineStr">
        <is>
          <t>3. Каждый день: берёт пересечение дня с окном 08:30-17:30; если день будний — добавляет минуты, иначе 0.</t>
        </is>
      </c>
    </row>
    <row r="16">
      <c r="A16" t="inlineStr">
        <is>
          <t>4. Колонка F (Длительность, раб. ч) = минуты от Передачи до Выполнения / 60.</t>
        </is>
      </c>
    </row>
    <row r="17">
      <c r="A17" t="inlineStr">
        <is>
          <t>5. Колонка G (Длит. назначения, раб. ч) = минуты от Назначения до Выполнения / 60.</t>
        </is>
      </c>
    </row>
    <row r="18">
      <c r="A18" t="inlineStr">
        <is>
          <t>6. H: Нарушено (1ч) — если F &gt; 1 (нарушение по назначению).</t>
        </is>
      </c>
    </row>
    <row r="19">
      <c r="A19" t="inlineStr">
        <is>
          <t>7. I: Нарушено (8ч) — если G &gt; 8 (нарушение по выполнению).</t>
        </is>
      </c>
    </row>
    <row r="20">
      <c r="A20" t="inlineStr">
        <is>
          <t>8. J/K: % выполнения по группе = (все заявки - нарушения) / все * 100.</t>
        </is>
      </c>
    </row>
    <row r="22">
      <c r="A22" s="13" t="inlineStr">
        <is>
          <t>ЛИСТ «КАРТОЧКА»</t>
        </is>
      </c>
    </row>
    <row r="23">
      <c r="A23" t="inlineStr">
        <is>
          <t>- Ячейки B4 (с) и D4 (по) — период по ДАТЕ ВЫПОЛНЕНИЯ.</t>
        </is>
      </c>
    </row>
    <row r="24">
      <c r="A24" t="inlineStr">
        <is>
          <t>- Таблица по группам: общее кол-во, в к/срок, нарушения, % (для 1ч и 8ч).</t>
        </is>
      </c>
    </row>
    <row r="25">
      <c r="A25" t="inlineStr">
        <is>
          <t>- Новая группа — скопируйте строку-формулу и поменяйте имя в A.</t>
        </is>
      </c>
    </row>
    <row r="27">
      <c r="A27" s="13" t="inlineStr">
        <is>
          <t>КАК ДОБАВИТЬ СВОИ ДАННЫЕ</t>
        </is>
      </c>
    </row>
    <row r="28">
      <c r="A28" t="inlineStr">
        <is>
          <t>1. В «Детализация» дописывайте строки под примерами.</t>
        </is>
      </c>
    </row>
    <row r="29">
      <c r="A29" t="inlineStr">
        <is>
          <t>2. На листе «Время» для новой строки копировать 40 строк (белка) с подменкой ссылок.</t>
        </is>
      </c>
    </row>
    <row r="30">
      <c r="A30" t="inlineStr">
        <is>
          <t>3. В F/G новой строки «Детализация» — диапазон СУММ под новый блок.</t>
        </is>
      </c>
    </row>
    <row r="31">
      <c r="A31" t="inlineStr">
        <is>
          <t>4. Лист «Справка» не трогать.</t>
        </is>
      </c>
    </row>
    <row r="33">
      <c r="A33" s="13" t="inlineStr">
        <is>
          <t>ПРИМЕРЫ ОЖИДАЕМЫХ ЦИФР</t>
        </is>
      </c>
    </row>
    <row r="34">
      <c r="A34" t="inlineStr">
        <is>
          <t>- Иванов: передача 14.09 07:00 → вып. 15.09 10:00. 14.09 (Пн): 540 мин; 15.09 (Вт): 90 мин. Итого 10.5 ч.</t>
        </is>
      </c>
    </row>
    <row r="35">
      <c r="A35" t="inlineStr">
        <is>
          <t>- Смирнов: 15.09 09:00 → 15.09 15:00. Одинарный день (Вт): 360 мин = 6.0 ч.</t>
        </is>
      </c>
    </row>
    <row r="36">
      <c r="A36" t="inlineStr">
        <is>
          <t>- Петров: 15.09 08:00 → 15.09 09:30. Начало ДО 08:30 — считает с 08:30 до 09:30 = 60 мин = 1.0 ч.</t>
        </is>
      </c>
    </row>
    <row r="37">
      <c r="A37" t="inlineStr">
        <is>
          <t>- Козлов: 14.09 10:00 → 17.09 17:00. Пн 450 + Вт 540 + Ср 540 + Чт 510 = 2040 мин = 34.0 ч.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2026-09-18T05:21:14Z</dcterms:created>
  <dcterms:modified xmlns:dcterms="http://purl.org/dc/terms/" xmlns:xsi="http://www.w3.org/2001/XMLSchema-instance" xsi:type="dcterms:W3CDTF">2026-09-18T05:21:14Z</dcterms:modified>
</cp:coreProperties>
</file>